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agmos.sharepoint.com/sites/PragmosConsulting2/Documenti condivisi/Regolazione settore rifiuti/FILE REGOLAZIONE RIFIUTI/COVAR 14/2026/Report/"/>
    </mc:Choice>
  </mc:AlternateContent>
  <xr:revisionPtr revIDLastSave="1946" documentId="8_{B477B0B3-EC20-40C1-A88F-F6CC18236675}" xr6:coauthVersionLast="47" xr6:coauthVersionMax="47" xr10:uidLastSave="{56224960-CB2D-43C5-8F2E-341766E9FC2A}"/>
  <bookViews>
    <workbookView xWindow="-108" yWindow="-108" windowWidth="23256" windowHeight="12576" xr2:uid="{34C625AD-F3ED-44DB-AC70-F5A505C056F4}"/>
  </bookViews>
  <sheets>
    <sheet name="TARI 2026" sheetId="2" r:id="rId1"/>
    <sheet name="CONAI con IVA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" i="2" l="1"/>
  <c r="T4" i="2" s="1"/>
  <c r="T6" i="2" s="1"/>
  <c r="D23" i="2"/>
  <c r="C23" i="2"/>
  <c r="S4" i="2" l="1"/>
  <c r="S6" i="2" s="1"/>
  <c r="D3" i="2"/>
  <c r="I19" i="2"/>
  <c r="I8" i="2"/>
  <c r="E14" i="2"/>
  <c r="N21" i="2"/>
  <c r="L21" i="2"/>
  <c r="J21" i="2"/>
  <c r="I21" i="2"/>
  <c r="G21" i="2"/>
  <c r="F21" i="2"/>
  <c r="E21" i="2"/>
  <c r="N20" i="2"/>
  <c r="L20" i="2"/>
  <c r="J20" i="2"/>
  <c r="I20" i="2"/>
  <c r="G20" i="2"/>
  <c r="F20" i="2"/>
  <c r="E20" i="2"/>
  <c r="N19" i="2"/>
  <c r="L19" i="2"/>
  <c r="J19" i="2"/>
  <c r="G19" i="2"/>
  <c r="F19" i="2"/>
  <c r="E19" i="2"/>
  <c r="N18" i="2"/>
  <c r="L18" i="2"/>
  <c r="J18" i="2"/>
  <c r="I18" i="2"/>
  <c r="G18" i="2"/>
  <c r="F18" i="2"/>
  <c r="E18" i="2"/>
  <c r="N17" i="2"/>
  <c r="L17" i="2"/>
  <c r="J17" i="2"/>
  <c r="I17" i="2"/>
  <c r="G17" i="2"/>
  <c r="F17" i="2"/>
  <c r="E17" i="2"/>
  <c r="N16" i="2"/>
  <c r="L16" i="2"/>
  <c r="J16" i="2"/>
  <c r="I16" i="2"/>
  <c r="G16" i="2"/>
  <c r="F16" i="2"/>
  <c r="E16" i="2"/>
  <c r="N15" i="2"/>
  <c r="L15" i="2"/>
  <c r="J15" i="2"/>
  <c r="I15" i="2"/>
  <c r="G15" i="2"/>
  <c r="F15" i="2"/>
  <c r="E15" i="2"/>
  <c r="N14" i="2"/>
  <c r="L14" i="2"/>
  <c r="J14" i="2"/>
  <c r="I14" i="2"/>
  <c r="G14" i="2"/>
  <c r="F14" i="2"/>
  <c r="J13" i="2"/>
  <c r="G13" i="2"/>
  <c r="F13" i="2"/>
  <c r="E13" i="2"/>
  <c r="N12" i="2"/>
  <c r="L12" i="2"/>
  <c r="J12" i="2"/>
  <c r="I12" i="2"/>
  <c r="G12" i="2"/>
  <c r="F12" i="2"/>
  <c r="E12" i="2"/>
  <c r="N11" i="2"/>
  <c r="L11" i="2"/>
  <c r="J11" i="2"/>
  <c r="I11" i="2"/>
  <c r="G11" i="2"/>
  <c r="F11" i="2"/>
  <c r="E11" i="2"/>
  <c r="N10" i="2"/>
  <c r="L10" i="2"/>
  <c r="J10" i="2"/>
  <c r="I10" i="2"/>
  <c r="G10" i="2"/>
  <c r="F10" i="2"/>
  <c r="E10" i="2"/>
  <c r="N9" i="2"/>
  <c r="L9" i="2"/>
  <c r="J9" i="2"/>
  <c r="I9" i="2"/>
  <c r="G9" i="2"/>
  <c r="F9" i="2"/>
  <c r="E9" i="2"/>
  <c r="N8" i="2"/>
  <c r="L8" i="2"/>
  <c r="J8" i="2"/>
  <c r="G8" i="2"/>
  <c r="F8" i="2"/>
  <c r="E8" i="2"/>
  <c r="N7" i="2"/>
  <c r="L7" i="2"/>
  <c r="J7" i="2"/>
  <c r="I7" i="2"/>
  <c r="G7" i="2"/>
  <c r="F7" i="2"/>
  <c r="E7" i="2"/>
  <c r="N6" i="2"/>
  <c r="L6" i="2"/>
  <c r="J6" i="2"/>
  <c r="I6" i="2"/>
  <c r="G6" i="2"/>
  <c r="F6" i="2"/>
  <c r="E6" i="2"/>
  <c r="N5" i="2"/>
  <c r="L5" i="2"/>
  <c r="J5" i="2"/>
  <c r="I5" i="2"/>
  <c r="G5" i="2"/>
  <c r="F5" i="2"/>
  <c r="E5" i="2"/>
  <c r="N4" i="2"/>
  <c r="L4" i="2"/>
  <c r="J4" i="2"/>
  <c r="I4" i="2"/>
  <c r="G4" i="2"/>
  <c r="F4" i="2"/>
  <c r="E4" i="2"/>
  <c r="N3" i="2"/>
  <c r="L3" i="2"/>
  <c r="J3" i="2"/>
  <c r="I3" i="2"/>
  <c r="G3" i="2"/>
  <c r="E3" i="2"/>
  <c r="F3" i="2"/>
  <c r="I22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3" i="1"/>
  <c r="H4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22" i="1"/>
  <c r="H3" i="1"/>
  <c r="H20" i="2" l="1"/>
  <c r="H5" i="2"/>
  <c r="H7" i="2"/>
  <c r="E23" i="2"/>
  <c r="J23" i="2"/>
  <c r="H19" i="2"/>
  <c r="H18" i="2"/>
  <c r="H9" i="2"/>
  <c r="H13" i="2"/>
  <c r="K11" i="2"/>
  <c r="K6" i="2"/>
  <c r="M6" i="2" s="1"/>
  <c r="O6" i="2" l="1"/>
  <c r="K15" i="2" l="1"/>
  <c r="M15" i="2" s="1"/>
  <c r="K10" i="2"/>
  <c r="M10" i="2" s="1"/>
  <c r="H3" i="2"/>
  <c r="H17" i="2"/>
  <c r="K17" i="2"/>
  <c r="M17" i="2" s="1"/>
  <c r="K7" i="2"/>
  <c r="K19" i="2"/>
  <c r="O19" i="2" s="1"/>
  <c r="H15" i="2"/>
  <c r="K12" i="2"/>
  <c r="M12" i="2" s="1"/>
  <c r="K5" i="2"/>
  <c r="O5" i="2" s="1"/>
  <c r="H11" i="2"/>
  <c r="K3" i="2"/>
  <c r="O3" i="2" s="1"/>
  <c r="K21" i="2"/>
  <c r="O21" i="2" s="1"/>
  <c r="K18" i="2"/>
  <c r="M18" i="2" s="1"/>
  <c r="K16" i="2"/>
  <c r="O16" i="2" s="1"/>
  <c r="H12" i="2"/>
  <c r="H10" i="2"/>
  <c r="K8" i="2"/>
  <c r="O8" i="2" s="1"/>
  <c r="H16" i="2"/>
  <c r="H6" i="2"/>
  <c r="H14" i="2"/>
  <c r="M11" i="2"/>
  <c r="H8" i="2"/>
  <c r="K4" i="2"/>
  <c r="O4" i="2" s="1"/>
  <c r="F23" i="2"/>
  <c r="K9" i="2"/>
  <c r="M9" i="2" s="1"/>
  <c r="K20" i="2"/>
  <c r="O20" i="2" s="1"/>
  <c r="K14" i="2"/>
  <c r="M14" i="2" s="1"/>
  <c r="H21" i="2"/>
  <c r="H4" i="2"/>
  <c r="H23" i="2" l="1"/>
  <c r="M7" i="2"/>
  <c r="O7" i="2"/>
  <c r="O10" i="2"/>
  <c r="O15" i="2"/>
  <c r="O17" i="2"/>
  <c r="M19" i="2"/>
  <c r="M3" i="2"/>
  <c r="M21" i="2"/>
  <c r="O18" i="2"/>
  <c r="M16" i="2"/>
  <c r="O12" i="2"/>
  <c r="M5" i="2"/>
  <c r="M8" i="2"/>
  <c r="O11" i="2"/>
  <c r="O9" i="2"/>
  <c r="M4" i="2"/>
  <c r="M20" i="2"/>
  <c r="O14" i="2"/>
  <c r="L21" i="1"/>
  <c r="C21" i="2" s="1"/>
  <c r="B21" i="2" s="1"/>
  <c r="L19" i="1"/>
  <c r="L18" i="1"/>
  <c r="L5" i="1"/>
  <c r="C5" i="2" s="1"/>
  <c r="B5" i="2" s="1"/>
  <c r="L3" i="1" l="1"/>
  <c r="C3" i="2" s="1"/>
  <c r="L13" i="1"/>
  <c r="C13" i="2" s="1"/>
  <c r="B13" i="2" s="1"/>
  <c r="L11" i="1"/>
  <c r="C11" i="2" s="1"/>
  <c r="B11" i="2" s="1"/>
  <c r="L7" i="1"/>
  <c r="C7" i="2" s="1"/>
  <c r="B7" i="2" s="1"/>
  <c r="L10" i="1"/>
  <c r="C10" i="2" s="1"/>
  <c r="B10" i="2" s="1"/>
  <c r="L14" i="1"/>
  <c r="C14" i="2" s="1"/>
  <c r="B14" i="2" s="1"/>
  <c r="L6" i="1"/>
  <c r="C6" i="2" s="1"/>
  <c r="B6" i="2" s="1"/>
  <c r="L15" i="1"/>
  <c r="C15" i="2" s="1"/>
  <c r="B15" i="2" s="1"/>
  <c r="L20" i="1"/>
  <c r="C20" i="2" s="1"/>
  <c r="B20" i="2" s="1"/>
  <c r="L4" i="1"/>
  <c r="L12" i="1"/>
  <c r="L9" i="1"/>
  <c r="C9" i="2" s="1"/>
  <c r="B9" i="2" s="1"/>
  <c r="L17" i="1"/>
  <c r="C17" i="2" s="1"/>
  <c r="B17" i="2" s="1"/>
  <c r="L8" i="1"/>
  <c r="C8" i="2" s="1"/>
  <c r="B8" i="2" s="1"/>
  <c r="L16" i="1"/>
  <c r="C16" i="2" s="1"/>
  <c r="B16" i="2" s="1"/>
  <c r="C18" i="2"/>
  <c r="B18" i="2" s="1"/>
  <c r="C19" i="2"/>
  <c r="B19" i="2" s="1"/>
  <c r="E22" i="1"/>
  <c r="D22" i="1"/>
  <c r="B21" i="1"/>
  <c r="M21" i="1" s="1"/>
  <c r="D21" i="2" s="1"/>
  <c r="B20" i="1"/>
  <c r="B19" i="1"/>
  <c r="M19" i="1" s="1"/>
  <c r="D19" i="2" s="1"/>
  <c r="B18" i="1"/>
  <c r="M18" i="1" s="1"/>
  <c r="D18" i="2" s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M5" i="1" s="1"/>
  <c r="D5" i="2" s="1"/>
  <c r="B4" i="1"/>
  <c r="B3" i="1"/>
  <c r="M10" i="1" l="1"/>
  <c r="D10" i="2" s="1"/>
  <c r="M3" i="1"/>
  <c r="M12" i="1"/>
  <c r="D12" i="2" s="1"/>
  <c r="M13" i="1"/>
  <c r="D13" i="2" s="1"/>
  <c r="M14" i="1"/>
  <c r="D14" i="2" s="1"/>
  <c r="M7" i="1"/>
  <c r="D7" i="2" s="1"/>
  <c r="M15" i="1"/>
  <c r="D15" i="2" s="1"/>
  <c r="M4" i="1"/>
  <c r="D4" i="2" s="1"/>
  <c r="M11" i="1"/>
  <c r="D11" i="2" s="1"/>
  <c r="M6" i="1"/>
  <c r="D6" i="2" s="1"/>
  <c r="M8" i="1"/>
  <c r="D8" i="2" s="1"/>
  <c r="M16" i="1"/>
  <c r="D16" i="2" s="1"/>
  <c r="N3" i="1"/>
  <c r="M20" i="1"/>
  <c r="D20" i="2" s="1"/>
  <c r="C4" i="2"/>
  <c r="B4" i="2" s="1"/>
  <c r="C12" i="2"/>
  <c r="B12" i="2" s="1"/>
  <c r="N10" i="1"/>
  <c r="N18" i="1"/>
  <c r="M17" i="1"/>
  <c r="D17" i="2" s="1"/>
  <c r="L22" i="1"/>
  <c r="N5" i="1"/>
  <c r="M9" i="1"/>
  <c r="D9" i="2" s="1"/>
  <c r="N21" i="1"/>
  <c r="N11" i="1"/>
  <c r="N7" i="1"/>
  <c r="N12" i="1"/>
  <c r="B3" i="2"/>
  <c r="N19" i="1"/>
  <c r="N16" i="1"/>
  <c r="B22" i="1"/>
  <c r="N6" i="1" l="1"/>
  <c r="N13" i="1"/>
  <c r="N14" i="1"/>
  <c r="N4" i="1"/>
  <c r="N8" i="1"/>
  <c r="N15" i="1"/>
  <c r="N20" i="1"/>
  <c r="B23" i="2"/>
  <c r="M22" i="1"/>
  <c r="N22" i="1" s="1"/>
  <c r="N9" i="1"/>
  <c r="N17" i="1"/>
  <c r="I13" i="2" l="1"/>
  <c r="L13" i="2"/>
  <c r="N13" i="2"/>
  <c r="N23" i="2" s="1"/>
  <c r="L23" i="2" l="1"/>
  <c r="I23" i="2"/>
  <c r="I25" i="2" s="1"/>
  <c r="K13" i="2"/>
  <c r="O13" i="2" l="1"/>
  <c r="K23" i="2"/>
  <c r="M13" i="2"/>
</calcChain>
</file>

<file path=xl/sharedStrings.xml><?xml version="1.0" encoding="utf-8"?>
<sst xmlns="http://schemas.openxmlformats.org/spreadsheetml/2006/main" count="84" uniqueCount="50">
  <si>
    <t>AR + CONAI TOTALI (inflazionati con IVA)</t>
  </si>
  <si>
    <t>BEINASCO</t>
  </si>
  <si>
    <t>BRUINO</t>
  </si>
  <si>
    <t>CANDIOLO</t>
  </si>
  <si>
    <t>CARIGNANO</t>
  </si>
  <si>
    <t>CASTAGNOLE PIEMONTE</t>
  </si>
  <si>
    <t>LA LOGGIA</t>
  </si>
  <si>
    <t>LOMBRIASCO</t>
  </si>
  <si>
    <t>MONCALIERI</t>
  </si>
  <si>
    <t>NICHELINO</t>
  </si>
  <si>
    <t>ORBASSANO</t>
  </si>
  <si>
    <t>OSASIO</t>
  </si>
  <si>
    <t>PANCALIERI</t>
  </si>
  <si>
    <t>PIOBESI TORINESE</t>
  </si>
  <si>
    <t>PIOSSASCO</t>
  </si>
  <si>
    <t>RIVALTA DI TORINO</t>
  </si>
  <si>
    <t>TROFARELLO</t>
  </si>
  <si>
    <t>VILLASTELLONE</t>
  </si>
  <si>
    <t>VINOVO</t>
  </si>
  <si>
    <t>VIRLE PIEMONTE</t>
  </si>
  <si>
    <t>DI CUI:</t>
  </si>
  <si>
    <t>AR</t>
  </si>
  <si>
    <t>AR conai</t>
  </si>
  <si>
    <t>Comune</t>
  </si>
  <si>
    <t>QUOTE COMUNE</t>
  </si>
  <si>
    <t>QUOTE COVAR</t>
  </si>
  <si>
    <t>VALORI INFLAZIONATI (LORDO IVA)</t>
  </si>
  <si>
    <t xml:space="preserve">BEINASCO </t>
  </si>
  <si>
    <t>CASTAGNOLE</t>
  </si>
  <si>
    <t>PIOBESI</t>
  </si>
  <si>
    <t>RIVALTA</t>
  </si>
  <si>
    <t>VIRLE</t>
  </si>
  <si>
    <t>Totali</t>
  </si>
  <si>
    <t>AR+CONAI in Tariffa QUOTA COMUNE</t>
  </si>
  <si>
    <t>AR+CONAI in Tariffa QUOTA COVAR</t>
  </si>
  <si>
    <r>
      <t>ENTRATE TARIFFARIE (</t>
    </r>
    <r>
      <rPr>
        <b/>
        <sz val="11"/>
        <color theme="1"/>
        <rFont val="Calibri"/>
        <family val="2"/>
      </rPr>
      <t>∑</t>
    </r>
    <r>
      <rPr>
        <b/>
        <sz val="9.35"/>
        <color theme="1"/>
        <rFont val="Calibri"/>
        <family val="2"/>
      </rPr>
      <t>Ta-1)</t>
    </r>
  </si>
  <si>
    <t>(1+p)</t>
  </si>
  <si>
    <t xml:space="preserve">INCREMENTO MAX LIMITE ALLA CRESCITA </t>
  </si>
  <si>
    <t>di cui TV</t>
  </si>
  <si>
    <t>di cui TF</t>
  </si>
  <si>
    <t>PESO % TV</t>
  </si>
  <si>
    <t>PESO % TF</t>
  </si>
  <si>
    <t>AR con sharing</t>
  </si>
  <si>
    <t>AR conai con sharing</t>
  </si>
  <si>
    <t>PEF 2026 lordo CONAI</t>
  </si>
  <si>
    <t>PEF 2026 Netto CONAI (CALCOLATO TEORICO)</t>
  </si>
  <si>
    <t xml:space="preserve">PEF 2026 APPLICABILE </t>
  </si>
  <si>
    <t>TOTALE ENTRATE TARIFFARIE (TARI 2026)</t>
  </si>
  <si>
    <t>b</t>
  </si>
  <si>
    <t>Detrazioni di cui al comma 4.5 della Determina 1/DTAC/2025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</si>
</sst>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_-;\-* #,##0_-;_-* &quot;-&quot;??_-;_-@_-"/>
    <numFmt numFmtId="166" formatCode="_-* #,##0.0000_-;\-* #,##0.00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b/>
      <sz val="9.35"/>
      <color theme="1"/>
      <name val="Calibri"/>
      <family val="2"/>
    </font>
    <font>
      <b/>
      <i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left"/>
    </xf>
    <xf numFmtId="0" fontId="2" fillId="2" borderId="0" xfId="0" applyFont="1" applyFill="1" applyAlignment="1">
      <alignment vertical="center"/>
    </xf>
    <xf numFmtId="0" fontId="3" fillId="0" borderId="0" xfId="0" applyFont="1"/>
    <xf numFmtId="43" fontId="3" fillId="2" borderId="0" xfId="1" applyFont="1" applyFill="1" applyAlignment="1">
      <alignment vertical="center"/>
    </xf>
    <xf numFmtId="43" fontId="0" fillId="0" borderId="0" xfId="1" applyFont="1"/>
    <xf numFmtId="43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164" fontId="0" fillId="0" borderId="0" xfId="0" applyNumberFormat="1"/>
    <xf numFmtId="0" fontId="4" fillId="0" borderId="0" xfId="0" applyFont="1"/>
    <xf numFmtId="0" fontId="5" fillId="0" borderId="0" xfId="0" applyFont="1"/>
    <xf numFmtId="165" fontId="3" fillId="0" borderId="0" xfId="1" applyNumberFormat="1" applyFont="1" applyAlignment="1">
      <alignment horizontal="center" vertical="center" wrapText="1"/>
    </xf>
    <xf numFmtId="165" fontId="3" fillId="3" borderId="0" xfId="1" applyNumberFormat="1" applyFont="1" applyFill="1" applyAlignment="1">
      <alignment horizontal="center" vertical="center" wrapText="1"/>
    </xf>
    <xf numFmtId="166" fontId="8" fillId="0" borderId="0" xfId="1" applyNumberFormat="1" applyFont="1" applyAlignment="1">
      <alignment horizontal="center" vertical="center" wrapText="1"/>
    </xf>
    <xf numFmtId="165" fontId="3" fillId="4" borderId="0" xfId="1" applyNumberFormat="1" applyFont="1" applyFill="1" applyAlignment="1">
      <alignment horizontal="center" vertical="center" wrapText="1"/>
    </xf>
    <xf numFmtId="165" fontId="3" fillId="0" borderId="0" xfId="1" applyNumberFormat="1" applyFont="1" applyFill="1" applyAlignment="1">
      <alignment horizontal="center" vertical="center" wrapText="1"/>
    </xf>
    <xf numFmtId="165" fontId="3" fillId="5" borderId="0" xfId="1" applyNumberFormat="1" applyFont="1" applyFill="1" applyAlignment="1">
      <alignment horizontal="center" vertical="center" wrapText="1"/>
    </xf>
    <xf numFmtId="10" fontId="3" fillId="0" borderId="0" xfId="2" applyNumberFormat="1" applyFont="1" applyFill="1" applyBorder="1" applyAlignment="1">
      <alignment horizontal="center" vertical="center" wrapText="1"/>
    </xf>
    <xf numFmtId="10" fontId="0" fillId="0" borderId="0" xfId="2" applyNumberFormat="1" applyFont="1"/>
    <xf numFmtId="43" fontId="3" fillId="0" borderId="0" xfId="1" applyFont="1"/>
    <xf numFmtId="165" fontId="0" fillId="0" borderId="0" xfId="1" applyNumberFormat="1" applyFont="1"/>
    <xf numFmtId="165" fontId="0" fillId="4" borderId="0" xfId="1" applyNumberFormat="1" applyFont="1" applyFill="1"/>
    <xf numFmtId="165" fontId="0" fillId="0" borderId="0" xfId="1" applyNumberFormat="1" applyFont="1" applyFill="1"/>
    <xf numFmtId="0" fontId="3" fillId="0" borderId="1" xfId="0" applyFont="1" applyBorder="1"/>
    <xf numFmtId="0" fontId="9" fillId="0" borderId="0" xfId="0" applyFont="1" applyAlignment="1">
      <alignment horizontal="center" vertical="center" wrapText="1"/>
    </xf>
    <xf numFmtId="43" fontId="3" fillId="0" borderId="0" xfId="1" applyFont="1" applyFill="1" applyAlignment="1">
      <alignment vertical="center"/>
    </xf>
    <xf numFmtId="165" fontId="0" fillId="5" borderId="0" xfId="1" applyNumberFormat="1" applyFont="1" applyFill="1"/>
    <xf numFmtId="165" fontId="3" fillId="0" borderId="0" xfId="1" applyNumberFormat="1" applyFont="1"/>
    <xf numFmtId="165" fontId="3" fillId="0" borderId="0" xfId="0" applyNumberFormat="1" applyFont="1"/>
    <xf numFmtId="9" fontId="0" fillId="0" borderId="0" xfId="2" applyFont="1"/>
    <xf numFmtId="9" fontId="0" fillId="0" borderId="0" xfId="2" applyFont="1" applyFill="1"/>
    <xf numFmtId="165" fontId="0" fillId="0" borderId="0" xfId="0" applyNumberFormat="1"/>
    <xf numFmtId="165" fontId="4" fillId="0" borderId="0" xfId="1" applyNumberFormat="1" applyFont="1"/>
    <xf numFmtId="165" fontId="0" fillId="3" borderId="0" xfId="1" applyNumberFormat="1" applyFont="1" applyFill="1"/>
    <xf numFmtId="43" fontId="0" fillId="0" borderId="2" xfId="1" applyFont="1" applyBorder="1"/>
    <xf numFmtId="43" fontId="0" fillId="0" borderId="3" xfId="1" applyFont="1" applyBorder="1"/>
    <xf numFmtId="43" fontId="0" fillId="0" borderId="4" xfId="1" applyFont="1" applyBorder="1"/>
    <xf numFmtId="43" fontId="0" fillId="0" borderId="0" xfId="1" applyFont="1" applyFill="1"/>
    <xf numFmtId="43" fontId="3" fillId="6" borderId="0" xfId="1" applyFont="1" applyFill="1" applyAlignment="1">
      <alignment vertical="center"/>
    </xf>
    <xf numFmtId="0" fontId="10" fillId="0" borderId="0" xfId="0" applyFont="1"/>
    <xf numFmtId="43" fontId="0" fillId="0" borderId="0" xfId="0" applyNumberFormat="1"/>
    <xf numFmtId="2" fontId="0" fillId="0" borderId="0" xfId="2" applyNumberFormat="1" applyFont="1"/>
  </cellXfs>
  <cellStyles count="3">
    <cellStyle name="Migliaia" xfId="1" builtinId="3"/>
    <cellStyle name="Normale" xfId="0" builtinId="0"/>
    <cellStyle name="Percentual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styles" Target="styles.xml"/><Relationship Id="rId28" Type="http://schemas.openxmlformats.org/officeDocument/2006/relationships/customXml" Target="../customXml/item3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theme" Target="theme/theme1.xml"/><Relationship Id="rId27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Beinasco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Beinasco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Beinasco%20PEF%2026-29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Bruino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Bruino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Bruino%20PEF%2026-29.xlsx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Candiolo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Candiolo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Candiolo%20PEF%2026-29.xlsx" TargetMode="External"/></Relationships>
</file>

<file path=xl/externalLinks/_rels/externalLink4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Carignano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Carignano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Carignano%20PEF%2026-29.xlsx" TargetMode="External"/></Relationships>
</file>

<file path=xl/externalLinks/_rels/externalLink5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Castagnole%20Piemonte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Castagnole%20Piemonte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Castagnole%20Piemonte%20PEF%2026-29.xlsx" TargetMode="External"/></Relationships>
</file>

<file path=xl/externalLinks/_rels/externalLink6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La%20Loggia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La%20Loggia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La%20Loggia%20PEF%2026-29.xlsx" TargetMode="External"/></Relationships>
</file>

<file path=xl/externalLinks/_rels/externalLink7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Lombriasco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Lombriasco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Lombriasco%20PEF%2026-29.xlsx" TargetMode="External"/></Relationships>
</file>

<file path=xl/externalLinks/_rels/externalLink8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Moncalieri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Moncalieri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Moncalieri%20PEF%2026-29.xlsx" TargetMode="External"/></Relationships>
</file>

<file path=xl/externalLinks/_rels/externalLink9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Nichelino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Nichelino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Nichelino%20PEF%2026-29.xlsx" TargetMode="External"/></Relationships>
</file>

<file path=xl/externalLinks/_rels/externalLink10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Orbassano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Orbassano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Orbassano%20PEF%2026-29.xlsx" TargetMode="External"/></Relationships>
</file>

<file path=xl/externalLinks/_rels/externalLink1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Osasio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Osasio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Osasio%20PEF%2026-29.xlsx" TargetMode="External"/></Relationships>
</file>

<file path=xl/externalLinks/_rels/externalLink12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Pancalieri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Pancalieri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Pancalieri%20PEF%2026-29.xlsx" TargetMode="External"/></Relationships>
</file>

<file path=xl/externalLinks/_rels/externalLink13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Piobesi%20Torinese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Piobesi%20Torinese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Piobesi%20Torinese%20PEF%2026-29.xlsx" TargetMode="External"/></Relationships>
</file>

<file path=xl/externalLinks/_rels/externalLink14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Piossasco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Piossasco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Piossasco%20PEF%2026-29.xlsx" TargetMode="External"/></Relationships>
</file>

<file path=xl/externalLinks/_rels/externalLink15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Rivalta%20di%20Torino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Rivalta%20di%20Torino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Rivalta%20di%20Torino%20PEF%2026-29.xlsx" TargetMode="External"/></Relationships>
</file>

<file path=xl/externalLinks/_rels/externalLink16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Trofarello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Trofarello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Trofarello%20PEF%2026-29.xlsx" TargetMode="External"/></Relationships>
</file>

<file path=xl/externalLinks/_rels/externalLink17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Villastellone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Villastellone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Villastellone%20PEF%2026-29.xlsx" TargetMode="External"/></Relationships>
</file>

<file path=xl/externalLinks/_rels/externalLink18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Vinovo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Vinovo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Vinovo%20PEF%2026-29.xlsx" TargetMode="External"/></Relationships>
</file>

<file path=xl/externalLinks/_rels/externalLink19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muni/Dati%20elaborati/PEF%20Comunali/Virle%20Piemonte%20PEF%2026-29.xlsx" TargetMode="External"/><Relationship Id="rId2" Type="http://schemas.openxmlformats.org/officeDocument/2006/relationships/externalLinkPath" Target="https://pragmos.sharepoint.com/sites/PragmosConsulting2/Documenti%20condivisi/Regolazione%20settore%20rifiuti/FILE%20REGOLAZIONE%20RIFIUTI/COVAR%2014/2026/Comuni/Dati%20elaborati/PEF%20Comunali/Virle%20Piemonte%20PEF%2026-29.xlsx" TargetMode="External"/><Relationship Id="rId1" Type="http://schemas.openxmlformats.org/officeDocument/2006/relationships/externalLinkPath" Target="/sites/PragmosConsulting2/Documenti%20condivisi/Regolazione%20settore%20rifiuti/FILE%20REGOLAZIONE%20RIFIUTI/COVAR%2014/2026/Comuni/Dati%20elaborati/PEF%20Comunali/Virle%20Piemonte%20PEF%2026-2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3966960.3468589978</v>
          </cell>
        </row>
        <row r="72">
          <cell r="F72">
            <v>1.0479000000000001</v>
          </cell>
        </row>
        <row r="76">
          <cell r="F76">
            <v>3372084.0796850845</v>
          </cell>
        </row>
        <row r="84">
          <cell r="F84">
            <v>3533607.3468589978</v>
          </cell>
        </row>
        <row r="87">
          <cell r="F87">
            <v>0</v>
          </cell>
        </row>
        <row r="89">
          <cell r="F89">
            <v>1852829.0772978184</v>
          </cell>
        </row>
        <row r="90">
          <cell r="F90">
            <v>1680778.2695611794</v>
          </cell>
        </row>
      </sheetData>
      <sheetData sheetId="23"/>
      <sheetData sheetId="24"/>
      <sheetData sheetId="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1861174.5871435346</v>
          </cell>
        </row>
        <row r="72">
          <cell r="F72">
            <v>1.0479000000000001</v>
          </cell>
        </row>
        <row r="76">
          <cell r="F76">
            <v>1469958.4739616103</v>
          </cell>
        </row>
        <row r="84">
          <cell r="F84">
            <v>1540369.5871435346</v>
          </cell>
        </row>
        <row r="87">
          <cell r="F87">
            <v>54268.02</v>
          </cell>
        </row>
        <row r="89">
          <cell r="F89">
            <v>821037.39989938005</v>
          </cell>
        </row>
        <row r="90">
          <cell r="F90">
            <v>665064.16724415438</v>
          </cell>
        </row>
      </sheetData>
      <sheetData sheetId="23"/>
      <sheetData sheetId="24"/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1072524.5694825896</v>
          </cell>
        </row>
        <row r="72">
          <cell r="F72">
            <v>1.048</v>
          </cell>
        </row>
        <row r="76">
          <cell r="F76">
            <v>1103841.4656242842</v>
          </cell>
        </row>
        <row r="84">
          <cell r="F84">
            <v>1072524.5694825898</v>
          </cell>
        </row>
        <row r="87">
          <cell r="F87">
            <v>53842.52</v>
          </cell>
        </row>
        <row r="89">
          <cell r="F89">
            <v>581733.25744888058</v>
          </cell>
        </row>
        <row r="90">
          <cell r="F90">
            <v>436948.79203370918</v>
          </cell>
        </row>
      </sheetData>
      <sheetData sheetId="23"/>
      <sheetData sheetId="24"/>
      <sheetData sheetId="2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1633260.7652529762</v>
          </cell>
        </row>
        <row r="72">
          <cell r="F72">
            <v>1.048</v>
          </cell>
        </row>
        <row r="76">
          <cell r="F76">
            <v>1567363.8446170194</v>
          </cell>
        </row>
        <row r="84">
          <cell r="F84">
            <v>1633260.7652529764</v>
          </cell>
        </row>
        <row r="87">
          <cell r="F87">
            <v>19119.02</v>
          </cell>
        </row>
        <row r="89">
          <cell r="F89">
            <v>939396.56677434815</v>
          </cell>
        </row>
        <row r="90">
          <cell r="F90">
            <v>674745.17847862816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339116.36224171892</v>
          </cell>
        </row>
        <row r="72">
          <cell r="F72">
            <v>1.048</v>
          </cell>
        </row>
        <row r="76">
          <cell r="F76">
            <v>330947.50618596713</v>
          </cell>
        </row>
        <row r="84">
          <cell r="F84">
            <v>339116.36224171898</v>
          </cell>
        </row>
        <row r="87">
          <cell r="F87">
            <v>7343.48</v>
          </cell>
        </row>
        <row r="89">
          <cell r="F89">
            <v>190871.05532488142</v>
          </cell>
        </row>
        <row r="90">
          <cell r="F90">
            <v>140901.82691683754</v>
          </cell>
        </row>
      </sheetData>
      <sheetData sheetId="23"/>
      <sheetData sheetId="24"/>
      <sheetData sheetId="2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1399714.1807078102</v>
          </cell>
        </row>
        <row r="72">
          <cell r="F72">
            <v>1.048</v>
          </cell>
        </row>
        <row r="76">
          <cell r="F76">
            <v>1442955.8993542294</v>
          </cell>
        </row>
        <row r="84">
          <cell r="F84">
            <v>1399714.1807078102</v>
          </cell>
        </row>
        <row r="87">
          <cell r="F87">
            <v>9565.73</v>
          </cell>
        </row>
        <row r="89">
          <cell r="F89">
            <v>788580.02696258272</v>
          </cell>
        </row>
        <row r="90">
          <cell r="F90">
            <v>601568.42374522751</v>
          </cell>
        </row>
      </sheetData>
      <sheetData sheetId="23"/>
      <sheetData sheetId="24"/>
      <sheetData sheetId="2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132240.15446872142</v>
          </cell>
        </row>
        <row r="72">
          <cell r="F72">
            <v>1.0576000000000001</v>
          </cell>
        </row>
        <row r="76">
          <cell r="F76">
            <v>135755.78542858269</v>
          </cell>
        </row>
        <row r="84">
          <cell r="F84">
            <v>132240.15446872142</v>
          </cell>
        </row>
        <row r="87">
          <cell r="F87">
            <v>579.62</v>
          </cell>
        </row>
        <row r="89">
          <cell r="F89">
            <v>74407.74986735225</v>
          </cell>
        </row>
        <row r="90">
          <cell r="F90">
            <v>57252.784601369152</v>
          </cell>
        </row>
      </sheetData>
      <sheetData sheetId="23"/>
      <sheetData sheetId="24"/>
      <sheetData sheetId="2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10422470.701747537</v>
          </cell>
        </row>
        <row r="72">
          <cell r="F72">
            <v>1.048</v>
          </cell>
        </row>
        <row r="76">
          <cell r="F76">
            <v>9973632.28161503</v>
          </cell>
        </row>
        <row r="84">
          <cell r="F84">
            <v>10422470.701747537</v>
          </cell>
        </row>
        <row r="87">
          <cell r="F87">
            <v>47787.4</v>
          </cell>
        </row>
        <row r="89">
          <cell r="F89">
            <v>5899564.3307385389</v>
          </cell>
        </row>
        <row r="90">
          <cell r="F90">
            <v>4475118.9710089983</v>
          </cell>
        </row>
      </sheetData>
      <sheetData sheetId="23"/>
      <sheetData sheetId="24"/>
      <sheetData sheetId="2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9235486.4351320677</v>
          </cell>
        </row>
        <row r="72">
          <cell r="F72">
            <v>1.048</v>
          </cell>
        </row>
        <row r="76">
          <cell r="F76">
            <v>9072186.9324335549</v>
          </cell>
        </row>
        <row r="84">
          <cell r="F84">
            <v>9235486.4351320695</v>
          </cell>
        </row>
        <row r="87">
          <cell r="F87">
            <v>34739.14</v>
          </cell>
        </row>
        <row r="89">
          <cell r="F89">
            <v>5130388.7307239594</v>
          </cell>
        </row>
        <row r="90">
          <cell r="F90">
            <v>4070358.5644081091</v>
          </cell>
        </row>
      </sheetData>
      <sheetData sheetId="23"/>
      <sheetData sheetId="24"/>
      <sheetData sheetId="2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4754033.4848714825</v>
          </cell>
        </row>
        <row r="72">
          <cell r="F72">
            <v>1.048</v>
          </cell>
        </row>
        <row r="76">
          <cell r="F76">
            <v>4437185.2018831</v>
          </cell>
        </row>
        <row r="84">
          <cell r="F84">
            <v>4650170.4848714834</v>
          </cell>
        </row>
        <row r="87">
          <cell r="F87">
            <v>0</v>
          </cell>
        </row>
        <row r="89">
          <cell r="F89">
            <v>2798492.1483315201</v>
          </cell>
        </row>
        <row r="90">
          <cell r="F90">
            <v>1851678.3365399637</v>
          </cell>
        </row>
      </sheetData>
      <sheetData sheetId="23"/>
      <sheetData sheetId="24"/>
      <sheetData sheetId="2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134663.67355921443</v>
          </cell>
        </row>
        <row r="72">
          <cell r="F72">
            <v>1.0479000000000001</v>
          </cell>
        </row>
        <row r="76">
          <cell r="F76">
            <v>117022.02279010919</v>
          </cell>
        </row>
        <row r="84">
          <cell r="F84">
            <v>122627.67355921443</v>
          </cell>
        </row>
        <row r="87">
          <cell r="F87">
            <v>4481.3</v>
          </cell>
        </row>
        <row r="89">
          <cell r="F89">
            <v>67179.788058928578</v>
          </cell>
        </row>
        <row r="90">
          <cell r="F90">
            <v>50966.585500285844</v>
          </cell>
        </row>
      </sheetData>
      <sheetData sheetId="23"/>
      <sheetData sheetId="24"/>
      <sheetData sheetId="2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271773.44815375324</v>
          </cell>
        </row>
        <row r="72">
          <cell r="F72">
            <v>1.0580000000000001</v>
          </cell>
        </row>
        <row r="76">
          <cell r="F76">
            <v>266500.52719506569</v>
          </cell>
        </row>
        <row r="84">
          <cell r="F84">
            <v>271773.44815375318</v>
          </cell>
        </row>
        <row r="87">
          <cell r="F87">
            <v>4452.95</v>
          </cell>
        </row>
        <row r="89">
          <cell r="F89">
            <v>171362.0737516325</v>
          </cell>
        </row>
        <row r="90">
          <cell r="F90">
            <v>95958.424402120712</v>
          </cell>
        </row>
      </sheetData>
      <sheetData sheetId="23"/>
      <sheetData sheetId="24"/>
      <sheetData sheetId="2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829248.85767011822</v>
          </cell>
        </row>
        <row r="72">
          <cell r="F72">
            <v>1.048</v>
          </cell>
        </row>
        <row r="76">
          <cell r="F76">
            <v>833045.44417769031</v>
          </cell>
        </row>
        <row r="84">
          <cell r="F84">
            <v>829248.85767011833</v>
          </cell>
        </row>
        <row r="87">
          <cell r="F87">
            <v>60088.969999999994</v>
          </cell>
        </row>
        <row r="89">
          <cell r="F89">
            <v>427123.89435583132</v>
          </cell>
        </row>
        <row r="90">
          <cell r="F90">
            <v>342035.99331428693</v>
          </cell>
        </row>
      </sheetData>
      <sheetData sheetId="23"/>
      <sheetData sheetId="24"/>
      <sheetData sheetId="2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3088867.0580928931</v>
          </cell>
        </row>
        <row r="72">
          <cell r="F72">
            <v>1.048</v>
          </cell>
        </row>
        <row r="76">
          <cell r="F76">
            <v>2838227.5873902487</v>
          </cell>
        </row>
        <row r="84">
          <cell r="F84">
            <v>2974462.0580928936</v>
          </cell>
        </row>
        <row r="87">
          <cell r="F87">
            <v>172434.48</v>
          </cell>
        </row>
        <row r="89">
          <cell r="F89">
            <v>1677231.9261154563</v>
          </cell>
        </row>
        <row r="90">
          <cell r="F90">
            <v>1124795.6519774371</v>
          </cell>
        </row>
      </sheetData>
      <sheetData sheetId="23"/>
      <sheetData sheetId="24"/>
      <sheetData sheetId="2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3729646.5209167311</v>
          </cell>
        </row>
        <row r="72">
          <cell r="F72">
            <v>1.048</v>
          </cell>
        </row>
        <row r="76">
          <cell r="F76">
            <v>4008893.004332318</v>
          </cell>
        </row>
        <row r="84">
          <cell r="F84">
            <v>3729646.5209167306</v>
          </cell>
        </row>
        <row r="87">
          <cell r="F87">
            <v>14214.55</v>
          </cell>
        </row>
        <row r="89">
          <cell r="F89">
            <v>2266838.3956073639</v>
          </cell>
        </row>
        <row r="90">
          <cell r="F90">
            <v>1448593.5753093667</v>
          </cell>
        </row>
      </sheetData>
      <sheetData sheetId="23"/>
      <sheetData sheetId="24"/>
      <sheetData sheetId="25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2037255.1402445519</v>
          </cell>
        </row>
        <row r="72">
          <cell r="F72">
            <v>1.048</v>
          </cell>
        </row>
        <row r="76">
          <cell r="F76">
            <v>1841778.4146697705</v>
          </cell>
        </row>
        <row r="84">
          <cell r="F84">
            <v>1930184.1402445524</v>
          </cell>
        </row>
        <row r="87">
          <cell r="F87">
            <v>7200</v>
          </cell>
        </row>
        <row r="89">
          <cell r="F89">
            <v>1123076.255139448</v>
          </cell>
        </row>
        <row r="90">
          <cell r="F90">
            <v>799907.88510510453</v>
          </cell>
        </row>
      </sheetData>
      <sheetData sheetId="23"/>
      <sheetData sheetId="24"/>
      <sheetData sheetId="2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848852.59267841885</v>
          </cell>
        </row>
        <row r="72">
          <cell r="F72">
            <v>1.048</v>
          </cell>
        </row>
        <row r="76">
          <cell r="F76">
            <v>833234.24475665716</v>
          </cell>
        </row>
        <row r="84">
          <cell r="F84">
            <v>848852.59267841885</v>
          </cell>
        </row>
        <row r="87">
          <cell r="F87">
            <v>3068.59</v>
          </cell>
        </row>
        <row r="89">
          <cell r="F89">
            <v>425113.20878642867</v>
          </cell>
        </row>
        <row r="90">
          <cell r="F90">
            <v>420670.79389199021</v>
          </cell>
        </row>
      </sheetData>
      <sheetData sheetId="23"/>
      <sheetData sheetId="24"/>
      <sheetData sheetId="25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2383248.5855785524</v>
          </cell>
        </row>
        <row r="72">
          <cell r="F72">
            <v>1.048</v>
          </cell>
        </row>
        <row r="76">
          <cell r="F76">
            <v>2372258.894918872</v>
          </cell>
        </row>
        <row r="84">
          <cell r="F84">
            <v>2383248.5855785524</v>
          </cell>
        </row>
        <row r="87">
          <cell r="F87">
            <v>115721.76</v>
          </cell>
        </row>
        <row r="89">
          <cell r="F89">
            <v>1351317.6251359968</v>
          </cell>
        </row>
        <row r="90">
          <cell r="F90">
            <v>916209.20044255559</v>
          </cell>
        </row>
      </sheetData>
      <sheetData sheetId="23"/>
      <sheetData sheetId="24"/>
      <sheetData sheetId="2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nu"/>
      <sheetName val="IN_Anagrafica"/>
      <sheetName val="IN_PAR"/>
      <sheetName val="IN_BIL_Gest_24"/>
      <sheetName val="IN_BIL_Gest_25"/>
      <sheetName val="IN_BIL_Com_24"/>
      <sheetName val="IN_BIL_Com_25"/>
      <sheetName val="IN_CTS_CTR_RC"/>
      <sheetName val="IN_RC_ANT"/>
      <sheetName val="IN_RC_CO_INC"/>
      <sheetName val="IN_Cespiti"/>
      <sheetName val="IN_LIC_RCSlic"/>
      <sheetName val="IN_RCwacc&amp;slic"/>
      <sheetName val="IN_COexp-RC-T"/>
      <sheetName val="Rett_Ta-1"/>
      <sheetName val="IN_Detr 4.5 del_397"/>
      <sheetName val="IN_Rimd"/>
      <sheetName val="IN_Calcolo H"/>
      <sheetName val="CK"/>
      <sheetName val="CK_RD"/>
      <sheetName val="T_ante_detr.4.5"/>
      <sheetName val="T_post_detr.4.5"/>
      <sheetName val="PEF"/>
      <sheetName val="PEFUni_Dettagli"/>
      <sheetName val="Tabelle"/>
      <sheetName val="Riepilogo Che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2">
          <cell r="F52">
            <v>170006.81038905302</v>
          </cell>
        </row>
        <row r="72">
          <cell r="F72">
            <v>1.048</v>
          </cell>
        </row>
        <row r="76">
          <cell r="F76">
            <v>181107.13759136057</v>
          </cell>
        </row>
        <row r="84">
          <cell r="F84">
            <v>170006.81038905302</v>
          </cell>
        </row>
        <row r="87">
          <cell r="F87">
            <v>3744.43</v>
          </cell>
        </row>
        <row r="89">
          <cell r="F89">
            <v>90446.512255440728</v>
          </cell>
        </row>
        <row r="90">
          <cell r="F90">
            <v>75815.868133612297</v>
          </cell>
        </row>
      </sheetData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91658-953D-47A6-8563-4C6DEA95DD91}">
  <sheetPr>
    <pageSetUpPr fitToPage="1"/>
  </sheetPr>
  <dimension ref="A1:U28"/>
  <sheetViews>
    <sheetView tabSelected="1" zoomScaleNormal="100" workbookViewId="0">
      <selection activeCell="I14" sqref="I14"/>
    </sheetView>
  </sheetViews>
  <sheetFormatPr defaultRowHeight="14.4" x14ac:dyDescent="0.3"/>
  <cols>
    <col min="1" max="1" width="31.33203125" bestFit="1" customWidth="1"/>
    <col min="2" max="2" width="14.44140625" bestFit="1" customWidth="1"/>
    <col min="3" max="3" width="17.77734375" customWidth="1"/>
    <col min="4" max="4" width="19.21875" customWidth="1"/>
    <col min="5" max="5" width="15.109375" customWidth="1"/>
    <col min="6" max="6" width="17" customWidth="1"/>
    <col min="7" max="7" width="14.5546875" customWidth="1"/>
    <col min="8" max="8" width="17.77734375" customWidth="1"/>
    <col min="9" max="9" width="14.44140625" bestFit="1" customWidth="1"/>
    <col min="10" max="10" width="16.33203125" customWidth="1"/>
    <col min="11" max="11" width="16.109375" bestFit="1" customWidth="1"/>
    <col min="12" max="12" width="14.109375" bestFit="1" customWidth="1"/>
    <col min="13" max="13" width="9" bestFit="1" customWidth="1"/>
    <col min="14" max="14" width="14.109375" bestFit="1" customWidth="1"/>
    <col min="15" max="15" width="9.21875" bestFit="1" customWidth="1"/>
    <col min="17" max="17" width="10.33203125" bestFit="1" customWidth="1"/>
    <col min="18" max="18" width="11.88671875" bestFit="1" customWidth="1"/>
    <col min="19" max="21" width="11.33203125" bestFit="1" customWidth="1"/>
  </cols>
  <sheetData>
    <row r="1" spans="1:21" x14ac:dyDescent="0.3">
      <c r="A1" s="9" t="s">
        <v>26</v>
      </c>
      <c r="H1" s="5"/>
      <c r="I1" s="5"/>
      <c r="L1" s="8"/>
    </row>
    <row r="2" spans="1:21" ht="57.6" x14ac:dyDescent="0.3">
      <c r="A2" s="24" t="s">
        <v>23</v>
      </c>
      <c r="B2" s="11" t="s">
        <v>44</v>
      </c>
      <c r="C2" s="11" t="s">
        <v>33</v>
      </c>
      <c r="D2" s="11" t="s">
        <v>34</v>
      </c>
      <c r="E2" s="12" t="s">
        <v>45</v>
      </c>
      <c r="F2" s="11" t="s">
        <v>35</v>
      </c>
      <c r="G2" s="13" t="s">
        <v>36</v>
      </c>
      <c r="H2" s="11" t="s">
        <v>37</v>
      </c>
      <c r="I2" s="14" t="s">
        <v>46</v>
      </c>
      <c r="J2" s="15" t="s">
        <v>49</v>
      </c>
      <c r="K2" s="16" t="s">
        <v>47</v>
      </c>
      <c r="L2" s="15" t="s">
        <v>38</v>
      </c>
      <c r="M2" s="17" t="s">
        <v>40</v>
      </c>
      <c r="N2" s="15" t="s">
        <v>39</v>
      </c>
      <c r="O2" s="17" t="s">
        <v>41</v>
      </c>
    </row>
    <row r="3" spans="1:21" x14ac:dyDescent="0.3">
      <c r="A3" s="39" t="s">
        <v>27</v>
      </c>
      <c r="B3" s="20">
        <f>+E3+C3</f>
        <v>4080448.3740995601</v>
      </c>
      <c r="C3" s="20">
        <f>+'CONAI con IVA'!L3</f>
        <v>113488.02724056238</v>
      </c>
      <c r="D3" s="20">
        <f>+'CONAI con IVA'!M3</f>
        <v>170232.04086084361</v>
      </c>
      <c r="E3" s="33">
        <f>+[1]PEF!$F$52</f>
        <v>3966960.3468589978</v>
      </c>
      <c r="F3" s="20">
        <f>+[1]PEF!$F$76</f>
        <v>3372084.0796850845</v>
      </c>
      <c r="G3">
        <f>+[1]PEF!$F$72</f>
        <v>1.0479000000000001</v>
      </c>
      <c r="H3" s="20">
        <f>+F3*G3</f>
        <v>3533606.9071020004</v>
      </c>
      <c r="I3" s="21">
        <f>+[1]PEF!$F$84</f>
        <v>3533607.3468589978</v>
      </c>
      <c r="J3" s="20">
        <f>+[1]PEF!$F$87</f>
        <v>0</v>
      </c>
      <c r="K3" s="26">
        <f t="shared" ref="K3:K21" si="0">+I3-J3</f>
        <v>3533607.3468589978</v>
      </c>
      <c r="L3" s="20">
        <f>+[1]PEF!$F$89</f>
        <v>1852829.0772978184</v>
      </c>
      <c r="M3" s="29">
        <f>+L3/K3</f>
        <v>0.52434492444237957</v>
      </c>
      <c r="N3" s="20">
        <f>+[1]PEF!$F$90</f>
        <v>1680778.2695611794</v>
      </c>
      <c r="O3" s="29">
        <f>+N3/K3</f>
        <v>0.47565507555762049</v>
      </c>
      <c r="Q3" s="5"/>
      <c r="R3" s="5"/>
      <c r="S3" s="5">
        <v>2428240.0206906353</v>
      </c>
      <c r="T3" s="40">
        <v>1533118.5333541785</v>
      </c>
      <c r="U3" s="40">
        <f>SUM(S3:T3)</f>
        <v>3961358.5540448138</v>
      </c>
    </row>
    <row r="4" spans="1:21" x14ac:dyDescent="0.3">
      <c r="A4" s="39" t="s">
        <v>2</v>
      </c>
      <c r="B4" s="20">
        <f t="shared" ref="B4:B21" si="1">+E4+C4</f>
        <v>1888828.1684734758</v>
      </c>
      <c r="C4" s="20">
        <f>+'CONAI con IVA'!L4</f>
        <v>27653.581329941375</v>
      </c>
      <c r="D4" s="20">
        <f>+'CONAI con IVA'!M4</f>
        <v>110614.32531976548</v>
      </c>
      <c r="E4" s="33">
        <f>+[2]PEF!$F$52</f>
        <v>1861174.5871435346</v>
      </c>
      <c r="F4" s="20">
        <f>+[2]PEF!$F$76</f>
        <v>1469958.4739616103</v>
      </c>
      <c r="G4">
        <f>+[2]PEF!$F$72</f>
        <v>1.0479000000000001</v>
      </c>
      <c r="H4" s="20">
        <f t="shared" ref="H4:H21" si="2">+F4*G4</f>
        <v>1540369.4848643716</v>
      </c>
      <c r="I4" s="21">
        <f>+[2]PEF!$F$84</f>
        <v>1540369.5871435346</v>
      </c>
      <c r="J4" s="20">
        <f>+[2]PEF!$F$87</f>
        <v>54268.02</v>
      </c>
      <c r="K4" s="26">
        <f t="shared" si="0"/>
        <v>1486101.5671435345</v>
      </c>
      <c r="L4" s="20">
        <f>+[2]PEF!$F$89</f>
        <v>821037.39989938005</v>
      </c>
      <c r="M4" s="29">
        <f t="shared" ref="M4:M21" si="3">+L4/K4</f>
        <v>0.55247731248780818</v>
      </c>
      <c r="N4" s="20">
        <f>+[2]PEF!$F$90</f>
        <v>665064.16724415438</v>
      </c>
      <c r="O4" s="29">
        <f t="shared" ref="O4:O21" si="4">+N4/K4</f>
        <v>0.44752268751219171</v>
      </c>
      <c r="Q4" s="5"/>
      <c r="R4" s="41">
        <v>52689</v>
      </c>
      <c r="S4" s="18">
        <f>+S3/U3</f>
        <v>0.61298162929766575</v>
      </c>
      <c r="T4" s="18">
        <f>+T3/U3</f>
        <v>0.38701837070233425</v>
      </c>
    </row>
    <row r="5" spans="1:21" x14ac:dyDescent="0.3">
      <c r="A5" s="10" t="s">
        <v>3</v>
      </c>
      <c r="B5" s="20">
        <f t="shared" si="1"/>
        <v>1090956.4923929197</v>
      </c>
      <c r="C5" s="20">
        <f>+'CONAI con IVA'!L5</f>
        <v>18431.922910330137</v>
      </c>
      <c r="D5" s="20">
        <f>+'CONAI con IVA'!M5</f>
        <v>73727.691641320562</v>
      </c>
      <c r="E5" s="33">
        <f>+[3]PEF!$F$52</f>
        <v>1072524.5694825896</v>
      </c>
      <c r="F5" s="20">
        <f>+[3]PEF!$F$76</f>
        <v>1103841.4656242842</v>
      </c>
      <c r="G5">
        <f>+[3]PEF!$F$72</f>
        <v>1.048</v>
      </c>
      <c r="H5" s="20">
        <f>+F5*G5</f>
        <v>1156825.85597425</v>
      </c>
      <c r="I5" s="21">
        <f>+[3]PEF!$F$84</f>
        <v>1072524.5694825898</v>
      </c>
      <c r="J5" s="20">
        <f>+[3]PEF!$F$87</f>
        <v>53842.52</v>
      </c>
      <c r="K5" s="26">
        <f t="shared" si="0"/>
        <v>1018682.0494825898</v>
      </c>
      <c r="L5" s="20">
        <f>+[3]PEF!$F$89</f>
        <v>581733.25744888058</v>
      </c>
      <c r="M5" s="29">
        <f t="shared" si="3"/>
        <v>0.57106460032780126</v>
      </c>
      <c r="N5" s="20">
        <f>+[3]PEF!$F$90</f>
        <v>436948.79203370918</v>
      </c>
      <c r="O5" s="29">
        <f t="shared" si="4"/>
        <v>0.42893539967219874</v>
      </c>
    </row>
    <row r="6" spans="1:21" x14ac:dyDescent="0.3">
      <c r="A6" s="10" t="s">
        <v>4</v>
      </c>
      <c r="B6" s="20">
        <f t="shared" si="1"/>
        <v>1663876.6951851295</v>
      </c>
      <c r="C6" s="20">
        <f>+'CONAI con IVA'!L6</f>
        <v>30615.929932153347</v>
      </c>
      <c r="D6" s="20">
        <f>+'CONAI con IVA'!M6</f>
        <v>122463.71972861339</v>
      </c>
      <c r="E6" s="33">
        <f>+[4]PEF!$F$52</f>
        <v>1633260.7652529762</v>
      </c>
      <c r="F6" s="20">
        <f>+[4]PEF!$F$76</f>
        <v>1567363.8446170194</v>
      </c>
      <c r="G6">
        <f>+[4]PEF!$F$72</f>
        <v>1.048</v>
      </c>
      <c r="H6" s="20">
        <f t="shared" si="2"/>
        <v>1642597.3091586365</v>
      </c>
      <c r="I6" s="21">
        <f>+[4]PEF!$F$84</f>
        <v>1633260.7652529764</v>
      </c>
      <c r="J6" s="20">
        <f>+[4]PEF!$F$87</f>
        <v>19119.02</v>
      </c>
      <c r="K6" s="26">
        <f t="shared" si="0"/>
        <v>1614141.7452529764</v>
      </c>
      <c r="L6" s="20">
        <f>+[4]PEF!$F$89</f>
        <v>939396.56677434815</v>
      </c>
      <c r="M6" s="29">
        <f>+L6/K6</f>
        <v>0.5819789801837516</v>
      </c>
      <c r="N6" s="20">
        <f>+[4]PEF!$F$90</f>
        <v>674745.17847862816</v>
      </c>
      <c r="O6" s="29">
        <f t="shared" si="4"/>
        <v>0.41802101981624834</v>
      </c>
      <c r="R6" s="5"/>
      <c r="S6" s="5">
        <f>+R4*S4</f>
        <v>32297.389066064712</v>
      </c>
      <c r="T6" s="5">
        <f>+R4*T4</f>
        <v>20391.610933935288</v>
      </c>
    </row>
    <row r="7" spans="1:21" x14ac:dyDescent="0.3">
      <c r="A7" s="10" t="s">
        <v>28</v>
      </c>
      <c r="B7" s="20">
        <f t="shared" si="1"/>
        <v>346524.36522103829</v>
      </c>
      <c r="C7" s="20">
        <f>+'CONAI con IVA'!L7</f>
        <v>7408.0029793193853</v>
      </c>
      <c r="D7" s="20">
        <f>+'CONAI con IVA'!M7</f>
        <v>29632.011917277534</v>
      </c>
      <c r="E7" s="33">
        <f>+[5]PEF!$F$52</f>
        <v>339116.36224171892</v>
      </c>
      <c r="F7" s="20">
        <f>+[5]PEF!$F$76</f>
        <v>330947.50618596713</v>
      </c>
      <c r="G7">
        <f>+[5]PEF!$F$72</f>
        <v>1.048</v>
      </c>
      <c r="H7" s="20">
        <f>+F7*G7</f>
        <v>346832.98648289358</v>
      </c>
      <c r="I7" s="21">
        <f>+[5]PEF!$F$84</f>
        <v>339116.36224171898</v>
      </c>
      <c r="J7" s="20">
        <f>+[5]PEF!$F$87</f>
        <v>7343.48</v>
      </c>
      <c r="K7" s="26">
        <f t="shared" si="0"/>
        <v>331772.88224171899</v>
      </c>
      <c r="L7" s="20">
        <f>+[5]PEF!$F$89</f>
        <v>190871.05532488142</v>
      </c>
      <c r="M7" s="29">
        <f t="shared" si="3"/>
        <v>0.57530637837307919</v>
      </c>
      <c r="N7" s="20">
        <f>+[5]PEF!$F$90</f>
        <v>140901.82691683754</v>
      </c>
      <c r="O7" s="29">
        <f t="shared" si="4"/>
        <v>0.42469362162692076</v>
      </c>
    </row>
    <row r="8" spans="1:21" x14ac:dyDescent="0.3">
      <c r="A8" s="10" t="s">
        <v>6</v>
      </c>
      <c r="B8" s="22">
        <f t="shared" si="1"/>
        <v>1428448.6549286214</v>
      </c>
      <c r="C8" s="22">
        <f>+'CONAI con IVA'!L8</f>
        <v>28734.47422081116</v>
      </c>
      <c r="D8" s="22">
        <f>+'CONAI con IVA'!M8</f>
        <v>114937.89688324463</v>
      </c>
      <c r="E8" s="33">
        <f>+[6]PEF!$F$52</f>
        <v>1399714.1807078102</v>
      </c>
      <c r="F8" s="20">
        <f>+[6]PEF!$F$76</f>
        <v>1442955.8993542294</v>
      </c>
      <c r="G8">
        <f>+[6]PEF!$F$72</f>
        <v>1.048</v>
      </c>
      <c r="H8" s="22">
        <f t="shared" si="2"/>
        <v>1512217.7825232325</v>
      </c>
      <c r="I8" s="21">
        <f>+[6]PEF!$F$84</f>
        <v>1399714.1807078102</v>
      </c>
      <c r="J8" s="20">
        <f>+[6]PEF!$F$87</f>
        <v>9565.73</v>
      </c>
      <c r="K8" s="26">
        <f t="shared" si="0"/>
        <v>1390148.4507078102</v>
      </c>
      <c r="L8" s="20">
        <f>+[6]PEF!$F$89</f>
        <v>788580.02696258272</v>
      </c>
      <c r="M8" s="30">
        <f t="shared" si="3"/>
        <v>0.56726317722475472</v>
      </c>
      <c r="N8" s="20">
        <f>+[6]PEF!$F$90</f>
        <v>601568.42374522751</v>
      </c>
      <c r="O8" s="30">
        <f t="shared" si="4"/>
        <v>0.43273682277524533</v>
      </c>
    </row>
    <row r="9" spans="1:21" x14ac:dyDescent="0.3">
      <c r="A9" s="10" t="s">
        <v>7</v>
      </c>
      <c r="B9" s="20">
        <f t="shared" si="1"/>
        <v>135871.91064904397</v>
      </c>
      <c r="C9" s="20">
        <f>+'CONAI con IVA'!L9</f>
        <v>3631.7561803225572</v>
      </c>
      <c r="D9" s="20">
        <f>+'CONAI con IVA'!M9</f>
        <v>14527.024721290229</v>
      </c>
      <c r="E9" s="33">
        <f>+[7]PEF!$F$52</f>
        <v>132240.15446872142</v>
      </c>
      <c r="F9" s="20">
        <f>+[7]PEF!$F$76</f>
        <v>135755.78542858269</v>
      </c>
      <c r="G9">
        <f>+[7]PEF!$F$72</f>
        <v>1.0576000000000001</v>
      </c>
      <c r="H9" s="20">
        <f>+F9*G9</f>
        <v>143575.31866926907</v>
      </c>
      <c r="I9" s="21">
        <f>+[7]PEF!$F$84</f>
        <v>132240.15446872142</v>
      </c>
      <c r="J9" s="20">
        <f>+[7]PEF!$F$87</f>
        <v>579.62</v>
      </c>
      <c r="K9" s="26">
        <f t="shared" si="0"/>
        <v>131660.53446872142</v>
      </c>
      <c r="L9" s="20">
        <f>+[7]PEF!$F$89</f>
        <v>74407.74986735225</v>
      </c>
      <c r="M9" s="29">
        <f t="shared" si="3"/>
        <v>0.56514847192139639</v>
      </c>
      <c r="N9" s="20">
        <f>+[7]PEF!$F$90</f>
        <v>57252.784601369152</v>
      </c>
      <c r="O9" s="29">
        <f t="shared" si="4"/>
        <v>0.43485152807860344</v>
      </c>
    </row>
    <row r="10" spans="1:21" x14ac:dyDescent="0.3">
      <c r="A10" s="10" t="s">
        <v>8</v>
      </c>
      <c r="B10" s="22">
        <f t="shared" si="1"/>
        <v>10607655.566279169</v>
      </c>
      <c r="C10" s="22">
        <f>+'CONAI con IVA'!L10</f>
        <v>185184.86453163324</v>
      </c>
      <c r="D10" s="22">
        <f>+'CONAI con IVA'!M10</f>
        <v>740739.45812653296</v>
      </c>
      <c r="E10" s="33">
        <f>+[8]PEF!$F$52</f>
        <v>10422470.701747537</v>
      </c>
      <c r="F10" s="20">
        <f>+[8]PEF!$F$76</f>
        <v>9973632.28161503</v>
      </c>
      <c r="G10">
        <f>+[8]PEF!$F$72</f>
        <v>1.048</v>
      </c>
      <c r="H10" s="22">
        <f t="shared" si="2"/>
        <v>10452366.631132552</v>
      </c>
      <c r="I10" s="21">
        <f>+[8]PEF!$F$84</f>
        <v>10422470.701747537</v>
      </c>
      <c r="J10" s="20">
        <f>+[8]PEF!$F$87</f>
        <v>47787.4</v>
      </c>
      <c r="K10" s="26">
        <f t="shared" si="0"/>
        <v>10374683.301747536</v>
      </c>
      <c r="L10" s="20">
        <f>+[8]PEF!$F$89</f>
        <v>5899564.3307385389</v>
      </c>
      <c r="M10" s="30">
        <f t="shared" si="3"/>
        <v>0.56865006469593171</v>
      </c>
      <c r="N10" s="20">
        <f>+[8]PEF!$F$90</f>
        <v>4475118.9710089983</v>
      </c>
      <c r="O10" s="30">
        <f t="shared" si="4"/>
        <v>0.4313499353040684</v>
      </c>
    </row>
    <row r="11" spans="1:21" x14ac:dyDescent="0.3">
      <c r="A11" s="10" t="s">
        <v>9</v>
      </c>
      <c r="B11" s="20">
        <f t="shared" si="1"/>
        <v>9534423.5888274573</v>
      </c>
      <c r="C11" s="20">
        <f>+'CONAI con IVA'!L11</f>
        <v>298937.1536953905</v>
      </c>
      <c r="D11" s="20">
        <f>+'CONAI con IVA'!M11</f>
        <v>448405.73054308578</v>
      </c>
      <c r="E11" s="33">
        <f>+[9]PEF!$F$52</f>
        <v>9235486.4351320677</v>
      </c>
      <c r="F11" s="20">
        <f>+[9]PEF!$F$76</f>
        <v>9072186.9324335549</v>
      </c>
      <c r="G11">
        <f>+[9]PEF!$F$72</f>
        <v>1.048</v>
      </c>
      <c r="H11" s="20">
        <f t="shared" si="2"/>
        <v>9507651.9051903654</v>
      </c>
      <c r="I11" s="21">
        <f>+[9]PEF!$F$84</f>
        <v>9235486.4351320695</v>
      </c>
      <c r="J11" s="20">
        <f>+[9]PEF!$F$87</f>
        <v>34739.14</v>
      </c>
      <c r="K11" s="26">
        <f>+I11-J11</f>
        <v>9200747.2951320689</v>
      </c>
      <c r="L11" s="20">
        <f>+[9]PEF!$F$89</f>
        <v>5130388.7307239594</v>
      </c>
      <c r="M11" s="29">
        <f t="shared" si="3"/>
        <v>0.55760565594909284</v>
      </c>
      <c r="N11" s="20">
        <f>+[9]PEF!$F$90</f>
        <v>4070358.5644081091</v>
      </c>
      <c r="O11" s="29">
        <f t="shared" si="4"/>
        <v>0.44239434405090705</v>
      </c>
    </row>
    <row r="12" spans="1:21" x14ac:dyDescent="0.3">
      <c r="A12" s="39" t="s">
        <v>10</v>
      </c>
      <c r="B12" s="20">
        <f t="shared" si="1"/>
        <v>4904226.9469597684</v>
      </c>
      <c r="C12" s="20">
        <f>+'CONAI con IVA'!L12</f>
        <v>150193.46208828592</v>
      </c>
      <c r="D12" s="20">
        <f>+'CONAI con IVA'!M12</f>
        <v>225290.19313242889</v>
      </c>
      <c r="E12" s="33">
        <f>+[10]PEF!$F$52</f>
        <v>4754033.4848714825</v>
      </c>
      <c r="F12" s="20">
        <f>+[10]PEF!$F$76</f>
        <v>4437185.2018831</v>
      </c>
      <c r="G12">
        <f>+[10]PEF!$F$72</f>
        <v>1.048</v>
      </c>
      <c r="H12" s="20">
        <f t="shared" si="2"/>
        <v>4650170.0915734889</v>
      </c>
      <c r="I12" s="21">
        <f>+[10]PEF!$F$84</f>
        <v>4650170.4848714834</v>
      </c>
      <c r="J12" s="20">
        <f>+[10]PEF!$F$87</f>
        <v>0</v>
      </c>
      <c r="K12" s="26">
        <f t="shared" si="0"/>
        <v>4650170.4848714834</v>
      </c>
      <c r="L12" s="20">
        <f>+[10]PEF!$F$89</f>
        <v>2798492.1483315201</v>
      </c>
      <c r="M12" s="29">
        <f t="shared" si="3"/>
        <v>0.60180420426217174</v>
      </c>
      <c r="N12" s="20">
        <f>+[10]PEF!$F$90</f>
        <v>1851678.3365399637</v>
      </c>
      <c r="O12" s="29">
        <f t="shared" si="4"/>
        <v>0.39819579573782843</v>
      </c>
    </row>
    <row r="13" spans="1:21" x14ac:dyDescent="0.3">
      <c r="A13" s="39" t="s">
        <v>11</v>
      </c>
      <c r="B13" s="20">
        <f t="shared" si="1"/>
        <v>137760.90570142239</v>
      </c>
      <c r="C13" s="20">
        <f>+'CONAI con IVA'!L13</f>
        <v>3097.2321422079631</v>
      </c>
      <c r="D13" s="20">
        <f>+'CONAI con IVA'!M13</f>
        <v>12388.928568831852</v>
      </c>
      <c r="E13" s="33">
        <f>+[11]PEF!$F$52</f>
        <v>134663.67355921443</v>
      </c>
      <c r="F13" s="20">
        <f>+[11]PEF!$F$76</f>
        <v>117022.02279010919</v>
      </c>
      <c r="G13">
        <f>+[11]PEF!$F$72</f>
        <v>1.0479000000000001</v>
      </c>
      <c r="H13" s="20">
        <f>+F13*G13</f>
        <v>122627.37768175542</v>
      </c>
      <c r="I13" s="21">
        <f>+[11]PEF!$F$84</f>
        <v>122627.67355921443</v>
      </c>
      <c r="J13" s="20">
        <f>+[11]PEF!$F$87</f>
        <v>4481.3</v>
      </c>
      <c r="K13" s="26">
        <f t="shared" si="0"/>
        <v>118146.37355921442</v>
      </c>
      <c r="L13" s="20">
        <f>+[11]PEF!$F$89</f>
        <v>67179.788058928578</v>
      </c>
      <c r="M13" s="29">
        <f t="shared" si="3"/>
        <v>0.56861489722541825</v>
      </c>
      <c r="N13" s="20">
        <f>+[11]PEF!$F$90</f>
        <v>50966.585500285844</v>
      </c>
      <c r="O13" s="29">
        <f t="shared" si="4"/>
        <v>0.43138510277458175</v>
      </c>
    </row>
    <row r="14" spans="1:21" x14ac:dyDescent="0.3">
      <c r="A14" s="10" t="s">
        <v>12</v>
      </c>
      <c r="B14" s="20">
        <f t="shared" si="1"/>
        <v>278623.34031456825</v>
      </c>
      <c r="C14" s="20">
        <f>+'CONAI con IVA'!L14</f>
        <v>6849.8921608150113</v>
      </c>
      <c r="D14" s="20">
        <f>+'CONAI con IVA'!M14</f>
        <v>27399.568643260049</v>
      </c>
      <c r="E14" s="33">
        <f>+[12]PEF!$F$52</f>
        <v>271773.44815375324</v>
      </c>
      <c r="F14" s="20">
        <f>+[12]PEF!$F$76</f>
        <v>266500.52719506569</v>
      </c>
      <c r="G14">
        <f>+[12]PEF!$F$72</f>
        <v>1.0580000000000001</v>
      </c>
      <c r="H14" s="20">
        <f t="shared" si="2"/>
        <v>281957.55777237948</v>
      </c>
      <c r="I14" s="21">
        <f>+[12]PEF!$F$84</f>
        <v>271773.44815375318</v>
      </c>
      <c r="J14" s="20">
        <f>+[12]PEF!$F$87</f>
        <v>4452.95</v>
      </c>
      <c r="K14" s="26">
        <f t="shared" si="0"/>
        <v>267320.49815375317</v>
      </c>
      <c r="L14" s="20">
        <f>+[12]PEF!$F$89</f>
        <v>171362.0737516325</v>
      </c>
      <c r="M14" s="29">
        <f t="shared" si="3"/>
        <v>0.64103604076433818</v>
      </c>
      <c r="N14" s="20">
        <f>+[12]PEF!$F$90</f>
        <v>95958.424402120712</v>
      </c>
      <c r="O14" s="29">
        <f t="shared" si="4"/>
        <v>0.35896395923566199</v>
      </c>
    </row>
    <row r="15" spans="1:21" x14ac:dyDescent="0.3">
      <c r="A15" s="10" t="s">
        <v>29</v>
      </c>
      <c r="B15" s="20">
        <f t="shared" si="1"/>
        <v>842094.94924408116</v>
      </c>
      <c r="C15" s="20">
        <f>+'CONAI con IVA'!L15</f>
        <v>12846.091573962896</v>
      </c>
      <c r="D15" s="20">
        <f>+'CONAI con IVA'!M15</f>
        <v>51384.366295851578</v>
      </c>
      <c r="E15" s="33">
        <f>+[13]PEF!$F$52</f>
        <v>829248.85767011822</v>
      </c>
      <c r="F15" s="20">
        <f>+[13]PEF!$F$76</f>
        <v>833045.44417769031</v>
      </c>
      <c r="G15">
        <f>+[13]PEF!$F$72</f>
        <v>1.048</v>
      </c>
      <c r="H15" s="20">
        <f t="shared" si="2"/>
        <v>873031.62549821951</v>
      </c>
      <c r="I15" s="21">
        <f>+[13]PEF!$F$84</f>
        <v>829248.85767011833</v>
      </c>
      <c r="J15" s="20">
        <f>+[13]PEF!$F$87</f>
        <v>60088.969999999994</v>
      </c>
      <c r="K15" s="26">
        <f t="shared" si="0"/>
        <v>769159.88767011836</v>
      </c>
      <c r="L15" s="20">
        <f>+[13]PEF!$F$89</f>
        <v>427123.89435583132</v>
      </c>
      <c r="M15" s="29">
        <f t="shared" si="3"/>
        <v>0.5553122324795734</v>
      </c>
      <c r="N15" s="20">
        <f>+[13]PEF!$F$90</f>
        <v>342035.99331428693</v>
      </c>
      <c r="O15" s="29">
        <f t="shared" si="4"/>
        <v>0.44468776752042644</v>
      </c>
    </row>
    <row r="16" spans="1:21" x14ac:dyDescent="0.3">
      <c r="A16" s="39" t="s">
        <v>14</v>
      </c>
      <c r="B16" s="20">
        <f t="shared" si="1"/>
        <v>3148523.1996816024</v>
      </c>
      <c r="C16" s="20">
        <f>+'CONAI con IVA'!L16</f>
        <v>59656.141588709528</v>
      </c>
      <c r="D16" s="20">
        <f>+'CONAI con IVA'!M16</f>
        <v>238624.56635483811</v>
      </c>
      <c r="E16" s="33">
        <f>+[14]PEF!$F$52</f>
        <v>3088867.0580928931</v>
      </c>
      <c r="F16" s="20">
        <f>+[14]PEF!$F$76</f>
        <v>2838227.5873902487</v>
      </c>
      <c r="G16">
        <f>+[14]PEF!$F$72</f>
        <v>1.048</v>
      </c>
      <c r="H16" s="20">
        <f t="shared" si="2"/>
        <v>2974462.5115849809</v>
      </c>
      <c r="I16" s="21">
        <f>+[14]PEF!$F$84</f>
        <v>2974462.0580928936</v>
      </c>
      <c r="J16" s="20">
        <f>+[14]PEF!$F$87</f>
        <v>172434.48</v>
      </c>
      <c r="K16" s="26">
        <f t="shared" si="0"/>
        <v>2802027.5780928936</v>
      </c>
      <c r="L16" s="20">
        <f>+[14]PEF!$F$89</f>
        <v>1677231.9261154563</v>
      </c>
      <c r="M16" s="29">
        <f t="shared" si="3"/>
        <v>0.59857795091974364</v>
      </c>
      <c r="N16" s="20">
        <f>+[14]PEF!$F$90</f>
        <v>1124795.6519774371</v>
      </c>
      <c r="O16" s="29">
        <f t="shared" si="4"/>
        <v>0.40142204908025625</v>
      </c>
    </row>
    <row r="17" spans="1:15" x14ac:dyDescent="0.3">
      <c r="A17" s="10" t="s">
        <v>30</v>
      </c>
      <c r="B17" s="20">
        <f t="shared" si="1"/>
        <v>3795359.0103363399</v>
      </c>
      <c r="C17" s="20">
        <f>+'CONAI con IVA'!L17</f>
        <v>65712.489419608901</v>
      </c>
      <c r="D17" s="20">
        <f>+'CONAI con IVA'!M17</f>
        <v>262849.9576784356</v>
      </c>
      <c r="E17" s="33">
        <f>+[15]PEF!$F$52</f>
        <v>3729646.5209167311</v>
      </c>
      <c r="F17" s="20">
        <f>+[15]PEF!$F$76</f>
        <v>4008893.004332318</v>
      </c>
      <c r="G17">
        <f>+[15]PEF!$F$72</f>
        <v>1.048</v>
      </c>
      <c r="H17" s="20">
        <f t="shared" si="2"/>
        <v>4201319.8685402693</v>
      </c>
      <c r="I17" s="21">
        <f>+[15]PEF!$F$84</f>
        <v>3729646.5209167306</v>
      </c>
      <c r="J17" s="20">
        <f>+[15]PEF!$F$87</f>
        <v>14214.55</v>
      </c>
      <c r="K17" s="26">
        <f t="shared" si="0"/>
        <v>3715431.9709167308</v>
      </c>
      <c r="L17" s="20">
        <f>+[15]PEF!$F$89</f>
        <v>2266838.3956073639</v>
      </c>
      <c r="M17" s="29">
        <f t="shared" si="3"/>
        <v>0.6101143590708924</v>
      </c>
      <c r="N17" s="20">
        <f>+[15]PEF!$F$90</f>
        <v>1448593.5753093667</v>
      </c>
      <c r="O17" s="29">
        <f t="shared" si="4"/>
        <v>0.38988564092910749</v>
      </c>
    </row>
    <row r="18" spans="1:15" x14ac:dyDescent="0.3">
      <c r="A18" s="39" t="s">
        <v>16</v>
      </c>
      <c r="B18" s="20">
        <f t="shared" si="1"/>
        <v>2072116.490031468</v>
      </c>
      <c r="C18" s="20">
        <f>+'CONAI con IVA'!L18</f>
        <v>34861.349786916006</v>
      </c>
      <c r="D18" s="20">
        <f>+'CONAI con IVA'!M18</f>
        <v>139445.39914766402</v>
      </c>
      <c r="E18" s="33">
        <f>+[16]PEF!$F$52</f>
        <v>2037255.1402445519</v>
      </c>
      <c r="F18" s="20">
        <f>+[16]PEF!$F$76</f>
        <v>1841778.4146697705</v>
      </c>
      <c r="G18">
        <f>+[16]PEF!$F$72</f>
        <v>1.048</v>
      </c>
      <c r="H18" s="20">
        <f>+F18*G18</f>
        <v>1930183.7785739196</v>
      </c>
      <c r="I18" s="21">
        <f>+[16]PEF!$F$84</f>
        <v>1930184.1402445524</v>
      </c>
      <c r="J18" s="20">
        <f>+[16]PEF!$F$87</f>
        <v>7200</v>
      </c>
      <c r="K18" s="26">
        <f t="shared" si="0"/>
        <v>1922984.1402445524</v>
      </c>
      <c r="L18" s="20">
        <f>+[16]PEF!$F$89</f>
        <v>1123076.255139448</v>
      </c>
      <c r="M18" s="29">
        <f t="shared" si="3"/>
        <v>0.5840278303057781</v>
      </c>
      <c r="N18" s="20">
        <f>+[16]PEF!$F$90</f>
        <v>799907.88510510453</v>
      </c>
      <c r="O18" s="29">
        <f t="shared" si="4"/>
        <v>0.41597216969422202</v>
      </c>
    </row>
    <row r="19" spans="1:15" x14ac:dyDescent="0.3">
      <c r="A19" s="10" t="s">
        <v>17</v>
      </c>
      <c r="B19" s="22">
        <f t="shared" si="1"/>
        <v>863856.52552474977</v>
      </c>
      <c r="C19" s="22">
        <f>+'CONAI con IVA'!L19</f>
        <v>15003.932846330921</v>
      </c>
      <c r="D19" s="22">
        <f>+'CONAI con IVA'!M19</f>
        <v>60015.731385323685</v>
      </c>
      <c r="E19" s="33">
        <f>+[17]PEF!$F$52</f>
        <v>848852.59267841885</v>
      </c>
      <c r="F19" s="20">
        <f>+[17]PEF!$F$76</f>
        <v>833234.24475665716</v>
      </c>
      <c r="G19">
        <f>+[17]PEF!$F$72</f>
        <v>1.048</v>
      </c>
      <c r="H19" s="22">
        <f>+F19*G19</f>
        <v>873229.48850497673</v>
      </c>
      <c r="I19" s="21">
        <f>+[17]PEF!$F$84</f>
        <v>848852.59267841885</v>
      </c>
      <c r="J19" s="20">
        <f>+[17]PEF!$F$87</f>
        <v>3068.59</v>
      </c>
      <c r="K19" s="26">
        <f t="shared" si="0"/>
        <v>845784.00267841888</v>
      </c>
      <c r="L19" s="20">
        <f>+[17]PEF!$F$89</f>
        <v>425113.20878642867</v>
      </c>
      <c r="M19" s="30">
        <f t="shared" si="3"/>
        <v>0.50262621123145523</v>
      </c>
      <c r="N19" s="20">
        <f>+[17]PEF!$F$90</f>
        <v>420670.79389199021</v>
      </c>
      <c r="O19" s="30">
        <f t="shared" si="4"/>
        <v>0.49737378876854477</v>
      </c>
    </row>
    <row r="20" spans="1:15" x14ac:dyDescent="0.3">
      <c r="A20" s="10" t="s">
        <v>18</v>
      </c>
      <c r="B20" s="20">
        <f t="shared" si="1"/>
        <v>2432296.0677116099</v>
      </c>
      <c r="C20" s="20">
        <f>+'CONAI con IVA'!L20</f>
        <v>49047.482133057478</v>
      </c>
      <c r="D20" s="20">
        <f>+'CONAI con IVA'!M20</f>
        <v>196189.92853222991</v>
      </c>
      <c r="E20" s="33">
        <f>+[18]PEF!$F$52</f>
        <v>2383248.5855785524</v>
      </c>
      <c r="F20" s="20">
        <f>+[18]PEF!$F$76</f>
        <v>2372258.894918872</v>
      </c>
      <c r="G20">
        <f>+[18]PEF!$F$72</f>
        <v>1.048</v>
      </c>
      <c r="H20" s="20">
        <f>+F20*G20</f>
        <v>2486127.321874978</v>
      </c>
      <c r="I20" s="21">
        <f>+[18]PEF!$F$84</f>
        <v>2383248.5855785524</v>
      </c>
      <c r="J20" s="20">
        <f>+[18]PEF!$F$87</f>
        <v>115721.76</v>
      </c>
      <c r="K20" s="26">
        <f t="shared" si="0"/>
        <v>2267526.8255785527</v>
      </c>
      <c r="L20" s="20">
        <f>+[18]PEF!$F$89</f>
        <v>1351317.6251359968</v>
      </c>
      <c r="M20" s="29">
        <f t="shared" si="3"/>
        <v>0.59594339078710223</v>
      </c>
      <c r="N20" s="20">
        <f>+[18]PEF!$F$90</f>
        <v>916209.20044255559</v>
      </c>
      <c r="O20" s="29">
        <f t="shared" si="4"/>
        <v>0.40405660921289765</v>
      </c>
    </row>
    <row r="21" spans="1:15" x14ac:dyDescent="0.3">
      <c r="A21" s="10" t="s">
        <v>31</v>
      </c>
      <c r="B21" s="20">
        <f t="shared" si="1"/>
        <v>174062.14091313409</v>
      </c>
      <c r="C21" s="20">
        <f>+'CONAI con IVA'!L21</f>
        <v>4055.3305240810828</v>
      </c>
      <c r="D21" s="20">
        <f>+'CONAI con IVA'!M21</f>
        <v>16221.322096324331</v>
      </c>
      <c r="E21" s="33">
        <f>+[19]PEF!$F$52</f>
        <v>170006.81038905302</v>
      </c>
      <c r="F21" s="20">
        <f>+[19]PEF!$F$76</f>
        <v>181107.13759136057</v>
      </c>
      <c r="G21">
        <f>+[19]PEF!$F$72</f>
        <v>1.048</v>
      </c>
      <c r="H21" s="20">
        <f t="shared" si="2"/>
        <v>189800.2801957459</v>
      </c>
      <c r="I21" s="21">
        <f>+[19]PEF!$F$84</f>
        <v>170006.81038905302</v>
      </c>
      <c r="J21" s="20">
        <f>+[19]PEF!$F$87</f>
        <v>3744.43</v>
      </c>
      <c r="K21" s="26">
        <f t="shared" si="0"/>
        <v>166262.38038905303</v>
      </c>
      <c r="L21" s="20">
        <f>+[19]PEF!$F$89</f>
        <v>90446.512255440728</v>
      </c>
      <c r="M21" s="29">
        <f t="shared" si="3"/>
        <v>0.54399866069399705</v>
      </c>
      <c r="N21" s="20">
        <f>+[19]PEF!$F$90</f>
        <v>75815.868133612297</v>
      </c>
      <c r="O21" s="29">
        <f t="shared" si="4"/>
        <v>0.45600133930600295</v>
      </c>
    </row>
    <row r="22" spans="1:15" x14ac:dyDescent="0.3">
      <c r="J22" s="31"/>
      <c r="M22" s="29"/>
      <c r="O22" s="29"/>
    </row>
    <row r="23" spans="1:15" x14ac:dyDescent="0.3">
      <c r="A23" s="3" t="s">
        <v>32</v>
      </c>
      <c r="B23" s="6">
        <f>SUM(B3:B21)</f>
        <v>49425953.392475158</v>
      </c>
      <c r="C23" s="6">
        <f>SUM(C3:C21)</f>
        <v>1115409.1172844397</v>
      </c>
      <c r="D23" s="28">
        <f>SUM(D3:D21)</f>
        <v>3055089.861577163</v>
      </c>
      <c r="E23" s="28">
        <f>SUM(E3:E21)</f>
        <v>48310544.275190718</v>
      </c>
      <c r="F23" s="28">
        <f>SUM(F3:F21)</f>
        <v>46197978.748610556</v>
      </c>
      <c r="G23" s="28"/>
      <c r="H23" s="28">
        <f>SUM(H3:H21)</f>
        <v>48418954.082898296</v>
      </c>
      <c r="I23" s="28">
        <f>SUM(I3:I21)</f>
        <v>47219011.275190726</v>
      </c>
      <c r="J23" s="28">
        <f>SUM(J3:J21)</f>
        <v>612651.96000000008</v>
      </c>
      <c r="K23" s="27">
        <f>SUM(K3:K21)</f>
        <v>46606359.315190725</v>
      </c>
      <c r="L23" s="28">
        <f>SUM(L3:L21)</f>
        <v>26676990.022575784</v>
      </c>
      <c r="M23" s="29"/>
      <c r="N23" s="28">
        <f>SUM(N3:N21)</f>
        <v>19929369.292614933</v>
      </c>
      <c r="O23" s="29"/>
    </row>
    <row r="24" spans="1:15" x14ac:dyDescent="0.3">
      <c r="D24" s="31"/>
      <c r="E24" s="31"/>
      <c r="F24" s="31"/>
      <c r="G24" s="31"/>
      <c r="H24" s="31"/>
      <c r="I24" s="31"/>
    </row>
    <row r="25" spans="1:15" x14ac:dyDescent="0.3">
      <c r="D25" s="31"/>
      <c r="E25" s="31"/>
      <c r="F25" s="31"/>
      <c r="G25" s="31"/>
      <c r="H25" s="31"/>
      <c r="I25" s="32">
        <f>+I23-E23</f>
        <v>-1091532.9999999925</v>
      </c>
    </row>
    <row r="27" spans="1:15" x14ac:dyDescent="0.3">
      <c r="I27" s="31"/>
    </row>
    <row r="28" spans="1:15" x14ac:dyDescent="0.3">
      <c r="M28" s="18"/>
    </row>
  </sheetData>
  <pageMargins left="0.25" right="0.25" top="0.75" bottom="0.75" header="0.3" footer="0.3"/>
  <pageSetup paperSize="8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B7971-5AEE-409B-864F-04A5204DDEEB}">
  <dimension ref="A1:N1048576"/>
  <sheetViews>
    <sheetView zoomScaleNormal="100" workbookViewId="0">
      <selection activeCell="G14" sqref="G14"/>
    </sheetView>
  </sheetViews>
  <sheetFormatPr defaultRowHeight="14.4" x14ac:dyDescent="0.3"/>
  <cols>
    <col min="1" max="1" width="35.88671875" bestFit="1" customWidth="1"/>
    <col min="2" max="2" width="13.109375" bestFit="1" customWidth="1"/>
    <col min="3" max="3" width="6.77734375" bestFit="1" customWidth="1"/>
    <col min="4" max="4" width="10.44140625" bestFit="1" customWidth="1"/>
    <col min="5" max="5" width="13.109375" bestFit="1" customWidth="1"/>
    <col min="6" max="6" width="6.33203125" customWidth="1"/>
    <col min="7" max="7" width="8.109375" customWidth="1"/>
    <col min="8" max="8" width="14.88671875" bestFit="1" customWidth="1"/>
    <col min="9" max="9" width="20" bestFit="1" customWidth="1"/>
    <col min="11" max="11" width="21.6640625" bestFit="1" customWidth="1"/>
    <col min="12" max="12" width="15.44140625" bestFit="1" customWidth="1"/>
    <col min="13" max="14" width="14.44140625" bestFit="1" customWidth="1"/>
  </cols>
  <sheetData>
    <row r="1" spans="1:14" x14ac:dyDescent="0.3">
      <c r="H1" s="25"/>
      <c r="I1" s="25"/>
    </row>
    <row r="2" spans="1:14" x14ac:dyDescent="0.3">
      <c r="A2" s="2" t="s">
        <v>0</v>
      </c>
      <c r="C2" s="3" t="s">
        <v>20</v>
      </c>
      <c r="D2" s="4" t="s">
        <v>21</v>
      </c>
      <c r="E2" s="4" t="s">
        <v>22</v>
      </c>
      <c r="G2" s="3" t="s">
        <v>48</v>
      </c>
      <c r="H2" s="38" t="s">
        <v>42</v>
      </c>
      <c r="I2" s="38" t="s">
        <v>43</v>
      </c>
      <c r="K2" s="23" t="s">
        <v>23</v>
      </c>
      <c r="L2" s="7" t="s">
        <v>24</v>
      </c>
      <c r="M2" s="7" t="s">
        <v>25</v>
      </c>
    </row>
    <row r="3" spans="1:14" x14ac:dyDescent="0.3">
      <c r="A3" s="1" t="s">
        <v>1</v>
      </c>
      <c r="B3" s="5">
        <f>+D3+E3</f>
        <v>283720.06810140598</v>
      </c>
      <c r="D3" s="5">
        <v>838.75832189809728</v>
      </c>
      <c r="E3" s="5">
        <v>282881.30977950786</v>
      </c>
      <c r="F3" s="5"/>
      <c r="G3" s="34">
        <v>0.4</v>
      </c>
      <c r="H3" s="5">
        <f>+D3*G3</f>
        <v>335.50332875923891</v>
      </c>
      <c r="I3" s="37">
        <f>+E3*G3</f>
        <v>113152.52391180315</v>
      </c>
      <c r="K3" s="1" t="s">
        <v>1</v>
      </c>
      <c r="L3" s="5">
        <f t="shared" ref="L3:L21" si="0">+H3+I3</f>
        <v>113488.02724056238</v>
      </c>
      <c r="M3" s="5">
        <f t="shared" ref="M3:M22" si="1">+B3-L3</f>
        <v>170232.04086084361</v>
      </c>
      <c r="N3" s="5">
        <f>SUM(L3:M3)</f>
        <v>283720.06810140598</v>
      </c>
    </row>
    <row r="4" spans="1:14" x14ac:dyDescent="0.3">
      <c r="A4" s="1" t="s">
        <v>2</v>
      </c>
      <c r="B4" s="5">
        <f t="shared" ref="B4:B21" si="2">+D4+E4</f>
        <v>138267.90664970686</v>
      </c>
      <c r="D4" s="5">
        <v>408.75979668953164</v>
      </c>
      <c r="E4" s="5">
        <v>137859.14685301733</v>
      </c>
      <c r="F4" s="5"/>
      <c r="G4" s="35">
        <v>0.2</v>
      </c>
      <c r="H4" s="5">
        <f>+D4*G4</f>
        <v>81.751959337906328</v>
      </c>
      <c r="I4" s="37">
        <f t="shared" ref="I4:I21" si="3">+E4*G4</f>
        <v>27571.829370603467</v>
      </c>
      <c r="K4" s="1" t="s">
        <v>2</v>
      </c>
      <c r="L4" s="5">
        <f t="shared" si="0"/>
        <v>27653.581329941375</v>
      </c>
      <c r="M4" s="5">
        <f t="shared" si="1"/>
        <v>110614.32531976548</v>
      </c>
      <c r="N4" s="5">
        <f t="shared" ref="N4:N22" si="4">SUM(L4:M4)</f>
        <v>138267.90664970686</v>
      </c>
    </row>
    <row r="5" spans="1:14" x14ac:dyDescent="0.3">
      <c r="A5" s="1" t="s">
        <v>3</v>
      </c>
      <c r="B5" s="5">
        <f t="shared" si="2"/>
        <v>92159.614551650695</v>
      </c>
      <c r="D5" s="5">
        <v>272.4503915616213</v>
      </c>
      <c r="E5" s="5">
        <v>91887.164160089073</v>
      </c>
      <c r="F5" s="5"/>
      <c r="G5" s="35">
        <v>0.2</v>
      </c>
      <c r="H5" s="5">
        <f t="shared" ref="H5:H21" si="5">+D5*G5</f>
        <v>54.490078312324265</v>
      </c>
      <c r="I5" s="37">
        <f t="shared" si="3"/>
        <v>18377.432832017814</v>
      </c>
      <c r="K5" s="1" t="s">
        <v>3</v>
      </c>
      <c r="L5" s="5">
        <f t="shared" si="0"/>
        <v>18431.922910330137</v>
      </c>
      <c r="M5" s="5">
        <f t="shared" si="1"/>
        <v>73727.691641320562</v>
      </c>
      <c r="N5" s="5">
        <f t="shared" si="4"/>
        <v>92159.614551650695</v>
      </c>
    </row>
    <row r="6" spans="1:14" x14ac:dyDescent="0.3">
      <c r="A6" s="1" t="s">
        <v>4</v>
      </c>
      <c r="B6" s="5">
        <f t="shared" si="2"/>
        <v>153079.64966076674</v>
      </c>
      <c r="D6" s="5">
        <v>452.54757946950093</v>
      </c>
      <c r="E6" s="5">
        <v>152627.10208129723</v>
      </c>
      <c r="F6" s="5"/>
      <c r="G6" s="35">
        <v>0.2</v>
      </c>
      <c r="H6" s="5">
        <f t="shared" si="5"/>
        <v>90.509515893900186</v>
      </c>
      <c r="I6" s="37">
        <f t="shared" si="3"/>
        <v>30525.420416259447</v>
      </c>
      <c r="K6" s="1" t="s">
        <v>4</v>
      </c>
      <c r="L6" s="5">
        <f t="shared" si="0"/>
        <v>30615.929932153347</v>
      </c>
      <c r="M6" s="5">
        <f t="shared" si="1"/>
        <v>122463.71972861339</v>
      </c>
      <c r="N6" s="5">
        <f t="shared" si="4"/>
        <v>153079.64966076674</v>
      </c>
    </row>
    <row r="7" spans="1:14" x14ac:dyDescent="0.3">
      <c r="A7" s="1" t="s">
        <v>5</v>
      </c>
      <c r="B7" s="5">
        <f t="shared" si="2"/>
        <v>37040.01489659692</v>
      </c>
      <c r="D7" s="5">
        <v>109.5009632052044</v>
      </c>
      <c r="E7" s="5">
        <v>36930.513933391718</v>
      </c>
      <c r="F7" s="5"/>
      <c r="G7" s="35">
        <v>0.2</v>
      </c>
      <c r="H7" s="5">
        <f t="shared" si="5"/>
        <v>21.900192641040881</v>
      </c>
      <c r="I7" s="37">
        <f t="shared" si="3"/>
        <v>7386.1027866783443</v>
      </c>
      <c r="K7" s="1" t="s">
        <v>5</v>
      </c>
      <c r="L7" s="5">
        <f t="shared" si="0"/>
        <v>7408.0029793193853</v>
      </c>
      <c r="M7" s="5">
        <f t="shared" si="1"/>
        <v>29632.011917277534</v>
      </c>
      <c r="N7" s="5">
        <f t="shared" si="4"/>
        <v>37040.01489659692</v>
      </c>
    </row>
    <row r="8" spans="1:14" x14ac:dyDescent="0.3">
      <c r="A8" s="1" t="s">
        <v>6</v>
      </c>
      <c r="B8" s="5">
        <f t="shared" si="2"/>
        <v>143672.37110405578</v>
      </c>
      <c r="D8" s="5">
        <v>424.73695180168772</v>
      </c>
      <c r="E8" s="5">
        <v>143247.63415225409</v>
      </c>
      <c r="F8" s="5"/>
      <c r="G8" s="35">
        <v>0.2</v>
      </c>
      <c r="H8" s="5">
        <f t="shared" si="5"/>
        <v>84.94739036033755</v>
      </c>
      <c r="I8" s="37">
        <f t="shared" si="3"/>
        <v>28649.526830450821</v>
      </c>
      <c r="K8" s="1" t="s">
        <v>6</v>
      </c>
      <c r="L8" s="5">
        <f t="shared" si="0"/>
        <v>28734.47422081116</v>
      </c>
      <c r="M8" s="5">
        <f t="shared" si="1"/>
        <v>114937.89688324463</v>
      </c>
      <c r="N8" s="5">
        <f t="shared" si="4"/>
        <v>143672.37110405578</v>
      </c>
    </row>
    <row r="9" spans="1:14" x14ac:dyDescent="0.3">
      <c r="A9" s="1" t="s">
        <v>7</v>
      </c>
      <c r="B9" s="5">
        <f t="shared" si="2"/>
        <v>18158.780901612787</v>
      </c>
      <c r="D9" s="5">
        <v>53.682591783772608</v>
      </c>
      <c r="E9" s="5">
        <v>18105.098309829013</v>
      </c>
      <c r="F9" s="5"/>
      <c r="G9" s="35">
        <v>0.2</v>
      </c>
      <c r="H9" s="5">
        <f t="shared" si="5"/>
        <v>10.736518356754523</v>
      </c>
      <c r="I9" s="37">
        <f t="shared" si="3"/>
        <v>3621.0196619658027</v>
      </c>
      <c r="K9" s="1" t="s">
        <v>7</v>
      </c>
      <c r="L9" s="5">
        <f t="shared" si="0"/>
        <v>3631.7561803225572</v>
      </c>
      <c r="M9" s="5">
        <f t="shared" si="1"/>
        <v>14527.024721290229</v>
      </c>
      <c r="N9" s="5">
        <f t="shared" si="4"/>
        <v>18158.780901612787</v>
      </c>
    </row>
    <row r="10" spans="1:14" x14ac:dyDescent="0.3">
      <c r="A10" s="1" t="s">
        <v>8</v>
      </c>
      <c r="B10" s="5">
        <f t="shared" si="2"/>
        <v>925924.32265816617</v>
      </c>
      <c r="D10" s="5">
        <v>2737.2992551228936</v>
      </c>
      <c r="E10" s="5">
        <v>923187.02340304328</v>
      </c>
      <c r="F10" s="5"/>
      <c r="G10" s="35">
        <v>0.2</v>
      </c>
      <c r="H10" s="5">
        <f t="shared" si="5"/>
        <v>547.45985102457871</v>
      </c>
      <c r="I10" s="37">
        <f t="shared" si="3"/>
        <v>184637.40468060866</v>
      </c>
      <c r="K10" s="1" t="s">
        <v>8</v>
      </c>
      <c r="L10" s="5">
        <f t="shared" si="0"/>
        <v>185184.86453163324</v>
      </c>
      <c r="M10" s="5">
        <f t="shared" si="1"/>
        <v>740739.45812653296</v>
      </c>
      <c r="N10" s="5">
        <f t="shared" si="4"/>
        <v>925924.32265816617</v>
      </c>
    </row>
    <row r="11" spans="1:14" x14ac:dyDescent="0.3">
      <c r="A11" s="1" t="s">
        <v>9</v>
      </c>
      <c r="B11" s="5">
        <f t="shared" si="2"/>
        <v>747342.88423847628</v>
      </c>
      <c r="D11" s="5">
        <v>2209.3610355482688</v>
      </c>
      <c r="E11" s="5">
        <v>745133.52320292802</v>
      </c>
      <c r="F11" s="5"/>
      <c r="G11" s="35">
        <v>0.4</v>
      </c>
      <c r="H11" s="5">
        <f t="shared" si="5"/>
        <v>883.7444142193076</v>
      </c>
      <c r="I11" s="37">
        <f t="shared" si="3"/>
        <v>298053.40928117122</v>
      </c>
      <c r="K11" s="1" t="s">
        <v>9</v>
      </c>
      <c r="L11" s="5">
        <f t="shared" si="0"/>
        <v>298937.1536953905</v>
      </c>
      <c r="M11" s="5">
        <f t="shared" si="1"/>
        <v>448405.73054308578</v>
      </c>
      <c r="N11" s="5">
        <f t="shared" si="4"/>
        <v>747342.88423847628</v>
      </c>
    </row>
    <row r="12" spans="1:14" x14ac:dyDescent="0.3">
      <c r="A12" s="1" t="s">
        <v>10</v>
      </c>
      <c r="B12" s="5">
        <f t="shared" si="2"/>
        <v>375483.65522071481</v>
      </c>
      <c r="D12" s="5">
        <v>1110.0379421892912</v>
      </c>
      <c r="E12" s="5">
        <v>374373.61727852549</v>
      </c>
      <c r="F12" s="5"/>
      <c r="G12" s="35">
        <v>0.4</v>
      </c>
      <c r="H12" s="5">
        <f t="shared" si="5"/>
        <v>444.01517687571652</v>
      </c>
      <c r="I12" s="37">
        <f t="shared" si="3"/>
        <v>149749.4469114102</v>
      </c>
      <c r="K12" s="1" t="s">
        <v>10</v>
      </c>
      <c r="L12" s="5">
        <f t="shared" si="0"/>
        <v>150193.46208828592</v>
      </c>
      <c r="M12" s="5">
        <f t="shared" si="1"/>
        <v>225290.19313242889</v>
      </c>
      <c r="N12" s="5">
        <f t="shared" si="4"/>
        <v>375483.65522071481</v>
      </c>
    </row>
    <row r="13" spans="1:14" x14ac:dyDescent="0.3">
      <c r="A13" s="1" t="s">
        <v>11</v>
      </c>
      <c r="B13" s="5">
        <f t="shared" si="2"/>
        <v>15486.160711039814</v>
      </c>
      <c r="D13" s="5">
        <v>45.78155594546616</v>
      </c>
      <c r="E13" s="5">
        <v>15440.379155094348</v>
      </c>
      <c r="F13" s="5"/>
      <c r="G13" s="35">
        <v>0.2</v>
      </c>
      <c r="H13" s="5">
        <f t="shared" si="5"/>
        <v>9.1563111890932323</v>
      </c>
      <c r="I13" s="37">
        <f t="shared" si="3"/>
        <v>3088.0758310188698</v>
      </c>
      <c r="K13" s="1" t="s">
        <v>11</v>
      </c>
      <c r="L13" s="5">
        <f t="shared" si="0"/>
        <v>3097.2321422079631</v>
      </c>
      <c r="M13" s="5">
        <f t="shared" si="1"/>
        <v>12388.928568831852</v>
      </c>
      <c r="N13" s="5">
        <f t="shared" si="4"/>
        <v>15486.160711039814</v>
      </c>
    </row>
    <row r="14" spans="1:14" x14ac:dyDescent="0.3">
      <c r="A14" s="1" t="s">
        <v>12</v>
      </c>
      <c r="B14" s="5">
        <f t="shared" si="2"/>
        <v>34249.460804075061</v>
      </c>
      <c r="D14" s="5">
        <v>101.251280750691</v>
      </c>
      <c r="E14" s="5">
        <v>34148.209523324367</v>
      </c>
      <c r="F14" s="5"/>
      <c r="G14" s="35">
        <v>0.2</v>
      </c>
      <c r="H14" s="5">
        <f t="shared" si="5"/>
        <v>20.250256150138199</v>
      </c>
      <c r="I14" s="37">
        <f t="shared" si="3"/>
        <v>6829.6419046648734</v>
      </c>
      <c r="K14" s="1" t="s">
        <v>12</v>
      </c>
      <c r="L14" s="5">
        <f t="shared" si="0"/>
        <v>6849.8921608150113</v>
      </c>
      <c r="M14" s="5">
        <f t="shared" si="1"/>
        <v>27399.568643260049</v>
      </c>
      <c r="N14" s="5">
        <f t="shared" si="4"/>
        <v>34249.460804075061</v>
      </c>
    </row>
    <row r="15" spans="1:14" x14ac:dyDescent="0.3">
      <c r="A15" s="1" t="s">
        <v>13</v>
      </c>
      <c r="B15" s="5">
        <f t="shared" si="2"/>
        <v>64230.457869814476</v>
      </c>
      <c r="D15" s="5">
        <v>189.88375203116269</v>
      </c>
      <c r="E15" s="5">
        <v>64040.574117783312</v>
      </c>
      <c r="F15" s="5"/>
      <c r="G15" s="35">
        <v>0.2</v>
      </c>
      <c r="H15" s="5">
        <f t="shared" si="5"/>
        <v>37.97675040623254</v>
      </c>
      <c r="I15" s="37">
        <f t="shared" si="3"/>
        <v>12808.114823556663</v>
      </c>
      <c r="K15" s="1" t="s">
        <v>13</v>
      </c>
      <c r="L15" s="5">
        <f t="shared" si="0"/>
        <v>12846.091573962896</v>
      </c>
      <c r="M15" s="5">
        <f t="shared" si="1"/>
        <v>51384.366295851578</v>
      </c>
      <c r="N15" s="5">
        <f t="shared" si="4"/>
        <v>64230.457869814476</v>
      </c>
    </row>
    <row r="16" spans="1:14" x14ac:dyDescent="0.3">
      <c r="A16" s="1" t="s">
        <v>14</v>
      </c>
      <c r="B16" s="5">
        <f t="shared" si="2"/>
        <v>298280.70794354763</v>
      </c>
      <c r="D16" s="5">
        <v>881.8037713140759</v>
      </c>
      <c r="E16" s="5">
        <v>297398.90417223354</v>
      </c>
      <c r="F16" s="5"/>
      <c r="G16" s="35">
        <v>0.2</v>
      </c>
      <c r="H16" s="5">
        <f t="shared" si="5"/>
        <v>176.36075426281519</v>
      </c>
      <c r="I16" s="37">
        <f t="shared" si="3"/>
        <v>59479.780834446712</v>
      </c>
      <c r="K16" s="1" t="s">
        <v>14</v>
      </c>
      <c r="L16" s="5">
        <f t="shared" si="0"/>
        <v>59656.141588709528</v>
      </c>
      <c r="M16" s="5">
        <f t="shared" si="1"/>
        <v>238624.56635483811</v>
      </c>
      <c r="N16" s="5">
        <f t="shared" si="4"/>
        <v>298280.70794354763</v>
      </c>
    </row>
    <row r="17" spans="1:14" x14ac:dyDescent="0.3">
      <c r="A17" s="1" t="s">
        <v>15</v>
      </c>
      <c r="B17" s="5">
        <f t="shared" si="2"/>
        <v>328562.4470980445</v>
      </c>
      <c r="D17" s="5">
        <v>971.32532291719906</v>
      </c>
      <c r="E17" s="5">
        <v>327591.12177512731</v>
      </c>
      <c r="F17" s="5"/>
      <c r="G17" s="35">
        <v>0.2</v>
      </c>
      <c r="H17" s="5">
        <f t="shared" si="5"/>
        <v>194.26506458343982</v>
      </c>
      <c r="I17" s="37">
        <f t="shared" si="3"/>
        <v>65518.224355025464</v>
      </c>
      <c r="K17" s="1" t="s">
        <v>15</v>
      </c>
      <c r="L17" s="5">
        <f t="shared" si="0"/>
        <v>65712.489419608901</v>
      </c>
      <c r="M17" s="5">
        <f t="shared" si="1"/>
        <v>262849.9576784356</v>
      </c>
      <c r="N17" s="5">
        <f t="shared" si="4"/>
        <v>328562.4470980445</v>
      </c>
    </row>
    <row r="18" spans="1:14" x14ac:dyDescent="0.3">
      <c r="A18" s="1" t="s">
        <v>16</v>
      </c>
      <c r="B18" s="5">
        <f t="shared" si="2"/>
        <v>174306.74893458001</v>
      </c>
      <c r="D18" s="5">
        <v>515.30100500196738</v>
      </c>
      <c r="E18" s="5">
        <v>173791.44792957805</v>
      </c>
      <c r="F18" s="5"/>
      <c r="G18" s="35">
        <v>0.2</v>
      </c>
      <c r="H18" s="5">
        <f t="shared" si="5"/>
        <v>103.06020100039348</v>
      </c>
      <c r="I18" s="37">
        <f t="shared" si="3"/>
        <v>34758.289585915612</v>
      </c>
      <c r="K18" s="1" t="s">
        <v>16</v>
      </c>
      <c r="L18" s="5">
        <f t="shared" si="0"/>
        <v>34861.349786916006</v>
      </c>
      <c r="M18" s="5">
        <f t="shared" si="1"/>
        <v>139445.39914766402</v>
      </c>
      <c r="N18" s="5">
        <f t="shared" si="4"/>
        <v>174306.74893458001</v>
      </c>
    </row>
    <row r="19" spans="1:14" x14ac:dyDescent="0.3">
      <c r="A19" s="1" t="s">
        <v>17</v>
      </c>
      <c r="B19" s="5">
        <f t="shared" si="2"/>
        <v>75019.664231654606</v>
      </c>
      <c r="D19" s="5">
        <v>221.77975672066833</v>
      </c>
      <c r="E19" s="5">
        <v>74797.884474933933</v>
      </c>
      <c r="F19" s="5"/>
      <c r="G19" s="35">
        <v>0.2</v>
      </c>
      <c r="H19" s="5">
        <f t="shared" si="5"/>
        <v>44.355951344133672</v>
      </c>
      <c r="I19" s="37">
        <f t="shared" si="3"/>
        <v>14959.576894986787</v>
      </c>
      <c r="K19" s="1" t="s">
        <v>17</v>
      </c>
      <c r="L19" s="5">
        <f t="shared" si="0"/>
        <v>15003.932846330921</v>
      </c>
      <c r="M19" s="5">
        <f t="shared" si="1"/>
        <v>60015.731385323685</v>
      </c>
      <c r="N19" s="5">
        <f t="shared" si="4"/>
        <v>75019.664231654606</v>
      </c>
    </row>
    <row r="20" spans="1:14" x14ac:dyDescent="0.3">
      <c r="A20" s="1" t="s">
        <v>18</v>
      </c>
      <c r="B20" s="5">
        <f t="shared" si="2"/>
        <v>245237.41066528737</v>
      </c>
      <c r="D20" s="5">
        <v>724.99249141140137</v>
      </c>
      <c r="E20" s="5">
        <v>244512.41817387598</v>
      </c>
      <c r="F20" s="5"/>
      <c r="G20" s="35">
        <v>0.2</v>
      </c>
      <c r="H20" s="5">
        <f t="shared" si="5"/>
        <v>144.99849828228028</v>
      </c>
      <c r="I20" s="37">
        <f t="shared" si="3"/>
        <v>48902.483634775199</v>
      </c>
      <c r="K20" s="1" t="s">
        <v>18</v>
      </c>
      <c r="L20" s="5">
        <f t="shared" si="0"/>
        <v>49047.482133057478</v>
      </c>
      <c r="M20" s="5">
        <f t="shared" si="1"/>
        <v>196189.92853222991</v>
      </c>
      <c r="N20" s="5">
        <f t="shared" si="4"/>
        <v>245237.4106652874</v>
      </c>
    </row>
    <row r="21" spans="1:14" x14ac:dyDescent="0.3">
      <c r="A21" s="1" t="s">
        <v>19</v>
      </c>
      <c r="B21" s="5">
        <f t="shared" si="2"/>
        <v>20276.652620405413</v>
      </c>
      <c r="D21" s="5">
        <v>59.943631197505724</v>
      </c>
      <c r="E21" s="5">
        <v>20216.708989207909</v>
      </c>
      <c r="F21" s="5"/>
      <c r="G21" s="36">
        <v>0.2</v>
      </c>
      <c r="H21" s="5">
        <f t="shared" si="5"/>
        <v>11.988726239501146</v>
      </c>
      <c r="I21" s="37">
        <f t="shared" si="3"/>
        <v>4043.3417978415819</v>
      </c>
      <c r="K21" s="1" t="s">
        <v>19</v>
      </c>
      <c r="L21" s="5">
        <f t="shared" si="0"/>
        <v>4055.3305240810828</v>
      </c>
      <c r="M21" s="5">
        <f t="shared" si="1"/>
        <v>16221.322096324331</v>
      </c>
      <c r="N21" s="5">
        <f t="shared" si="4"/>
        <v>20276.652620405413</v>
      </c>
    </row>
    <row r="22" spans="1:14" x14ac:dyDescent="0.3">
      <c r="B22" s="6">
        <f>SUM(B3:B21)</f>
        <v>4170498.9788616016</v>
      </c>
      <c r="D22" s="6">
        <f>SUM(D3:D21)</f>
        <v>12329.19739656001</v>
      </c>
      <c r="E22" s="6">
        <f>SUM(E3:E21)</f>
        <v>4158169.7814650428</v>
      </c>
      <c r="F22" s="6"/>
      <c r="H22" s="6">
        <f>SUM(H3:H21)</f>
        <v>3297.4709392391328</v>
      </c>
      <c r="I22" s="6">
        <f>SUM(I3:I21)</f>
        <v>1112111.6463452005</v>
      </c>
      <c r="L22" s="19">
        <f>SUM(L3:L21)</f>
        <v>1115409.1172844397</v>
      </c>
      <c r="M22" s="19">
        <f t="shared" si="1"/>
        <v>3055089.8615771616</v>
      </c>
      <c r="N22" s="19">
        <f t="shared" si="4"/>
        <v>4170498.9788616011</v>
      </c>
    </row>
    <row r="23" spans="1:14" x14ac:dyDescent="0.3">
      <c r="L23" s="19"/>
      <c r="M23" s="19"/>
    </row>
    <row r="24" spans="1:14" x14ac:dyDescent="0.3">
      <c r="L24" s="19"/>
    </row>
    <row r="25" spans="1:14" x14ac:dyDescent="0.3">
      <c r="L25" s="19"/>
    </row>
    <row r="26" spans="1:14" x14ac:dyDescent="0.3">
      <c r="L26" s="19"/>
    </row>
    <row r="27" spans="1:14" x14ac:dyDescent="0.3">
      <c r="K27" s="8"/>
      <c r="L27" s="19"/>
    </row>
    <row r="28" spans="1:14" x14ac:dyDescent="0.3">
      <c r="K28" s="8"/>
      <c r="L28" s="19"/>
    </row>
    <row r="29" spans="1:14" x14ac:dyDescent="0.3">
      <c r="K29" s="8"/>
      <c r="L29" s="19"/>
    </row>
    <row r="30" spans="1:14" x14ac:dyDescent="0.3">
      <c r="K30" s="8"/>
      <c r="L30" s="19"/>
    </row>
    <row r="31" spans="1:14" x14ac:dyDescent="0.3">
      <c r="L31" s="19"/>
    </row>
    <row r="32" spans="1:14" x14ac:dyDescent="0.3">
      <c r="L32" s="19"/>
    </row>
    <row r="33" spans="12:12" x14ac:dyDescent="0.3">
      <c r="L33" s="19"/>
    </row>
    <row r="34" spans="12:12" x14ac:dyDescent="0.3">
      <c r="L34" s="19"/>
    </row>
    <row r="35" spans="12:12" x14ac:dyDescent="0.3">
      <c r="L35" s="19"/>
    </row>
    <row r="36" spans="12:12" x14ac:dyDescent="0.3">
      <c r="L36" s="19"/>
    </row>
    <row r="37" spans="12:12" x14ac:dyDescent="0.3">
      <c r="L37" s="19"/>
    </row>
    <row r="38" spans="12:12" x14ac:dyDescent="0.3">
      <c r="L38" s="19"/>
    </row>
    <row r="39" spans="12:12" x14ac:dyDescent="0.3">
      <c r="L39" s="19"/>
    </row>
    <row r="40" spans="12:12" x14ac:dyDescent="0.3">
      <c r="L40" s="19"/>
    </row>
    <row r="41" spans="12:12" x14ac:dyDescent="0.3">
      <c r="L41" s="19"/>
    </row>
    <row r="42" spans="12:12" x14ac:dyDescent="0.3">
      <c r="L42" s="19"/>
    </row>
    <row r="43" spans="12:12" x14ac:dyDescent="0.3">
      <c r="L43" s="19"/>
    </row>
    <row r="44" spans="12:12" x14ac:dyDescent="0.3">
      <c r="L44" s="19"/>
    </row>
    <row r="45" spans="12:12" x14ac:dyDescent="0.3">
      <c r="L45" s="19"/>
    </row>
    <row r="46" spans="12:12" x14ac:dyDescent="0.3">
      <c r="L46" s="19"/>
    </row>
    <row r="47" spans="12:12" x14ac:dyDescent="0.3">
      <c r="L47" s="19"/>
    </row>
    <row r="48" spans="12:12" x14ac:dyDescent="0.3">
      <c r="L48" s="19"/>
    </row>
    <row r="49" spans="12:12" x14ac:dyDescent="0.3">
      <c r="L49" s="19"/>
    </row>
    <row r="50" spans="12:12" x14ac:dyDescent="0.3">
      <c r="L50" s="19"/>
    </row>
    <row r="51" spans="12:12" x14ac:dyDescent="0.3">
      <c r="L51" s="19"/>
    </row>
    <row r="52" spans="12:12" x14ac:dyDescent="0.3">
      <c r="L52" s="19"/>
    </row>
    <row r="53" spans="12:12" x14ac:dyDescent="0.3">
      <c r="L53" s="19"/>
    </row>
    <row r="54" spans="12:12" x14ac:dyDescent="0.3">
      <c r="L54" s="19"/>
    </row>
    <row r="55" spans="12:12" x14ac:dyDescent="0.3">
      <c r="L55" s="19"/>
    </row>
    <row r="56" spans="12:12" x14ac:dyDescent="0.3">
      <c r="L56" s="19"/>
    </row>
    <row r="57" spans="12:12" x14ac:dyDescent="0.3">
      <c r="L57" s="19"/>
    </row>
    <row r="58" spans="12:12" x14ac:dyDescent="0.3">
      <c r="L58" s="19"/>
    </row>
    <row r="59" spans="12:12" x14ac:dyDescent="0.3">
      <c r="L59" s="19"/>
    </row>
    <row r="60" spans="12:12" x14ac:dyDescent="0.3">
      <c r="L60" s="19"/>
    </row>
    <row r="61" spans="12:12" x14ac:dyDescent="0.3">
      <c r="L61" s="19"/>
    </row>
    <row r="62" spans="12:12" x14ac:dyDescent="0.3">
      <c r="L62" s="19"/>
    </row>
    <row r="63" spans="12:12" x14ac:dyDescent="0.3">
      <c r="L63" s="19"/>
    </row>
    <row r="64" spans="12:12" x14ac:dyDescent="0.3">
      <c r="L64" s="19"/>
    </row>
    <row r="65" spans="12:12" x14ac:dyDescent="0.3">
      <c r="L65" s="19"/>
    </row>
    <row r="66" spans="12:12" x14ac:dyDescent="0.3">
      <c r="L66" s="19"/>
    </row>
    <row r="67" spans="12:12" x14ac:dyDescent="0.3">
      <c r="L67" s="19"/>
    </row>
    <row r="68" spans="12:12" x14ac:dyDescent="0.3">
      <c r="L68" s="19"/>
    </row>
    <row r="69" spans="12:12" x14ac:dyDescent="0.3">
      <c r="L69" s="19"/>
    </row>
    <row r="70" spans="12:12" x14ac:dyDescent="0.3">
      <c r="L70" s="19"/>
    </row>
    <row r="71" spans="12:12" x14ac:dyDescent="0.3">
      <c r="L71" s="19"/>
    </row>
    <row r="72" spans="12:12" x14ac:dyDescent="0.3">
      <c r="L72" s="19"/>
    </row>
    <row r="73" spans="12:12" x14ac:dyDescent="0.3">
      <c r="L73" s="19"/>
    </row>
    <row r="74" spans="12:12" x14ac:dyDescent="0.3">
      <c r="L74" s="19"/>
    </row>
    <row r="75" spans="12:12" x14ac:dyDescent="0.3">
      <c r="L75" s="19"/>
    </row>
    <row r="76" spans="12:12" x14ac:dyDescent="0.3">
      <c r="L76" s="19"/>
    </row>
    <row r="77" spans="12:12" x14ac:dyDescent="0.3">
      <c r="L77" s="19"/>
    </row>
    <row r="78" spans="12:12" x14ac:dyDescent="0.3">
      <c r="L78" s="19"/>
    </row>
    <row r="79" spans="12:12" x14ac:dyDescent="0.3">
      <c r="L79" s="19"/>
    </row>
    <row r="80" spans="12:12" x14ac:dyDescent="0.3">
      <c r="L80" s="19"/>
    </row>
    <row r="81" spans="12:12" x14ac:dyDescent="0.3">
      <c r="L81" s="19"/>
    </row>
    <row r="82" spans="12:12" x14ac:dyDescent="0.3">
      <c r="L82" s="19"/>
    </row>
    <row r="83" spans="12:12" x14ac:dyDescent="0.3">
      <c r="L83" s="19"/>
    </row>
    <row r="84" spans="12:12" x14ac:dyDescent="0.3">
      <c r="L84" s="19"/>
    </row>
    <row r="85" spans="12:12" x14ac:dyDescent="0.3">
      <c r="L85" s="19"/>
    </row>
    <row r="86" spans="12:12" x14ac:dyDescent="0.3">
      <c r="L86" s="19"/>
    </row>
    <row r="87" spans="12:12" x14ac:dyDescent="0.3">
      <c r="L87" s="19"/>
    </row>
    <row r="88" spans="12:12" x14ac:dyDescent="0.3">
      <c r="L88" s="19"/>
    </row>
    <row r="89" spans="12:12" x14ac:dyDescent="0.3">
      <c r="L89" s="19"/>
    </row>
    <row r="90" spans="12:12" x14ac:dyDescent="0.3">
      <c r="L90" s="19"/>
    </row>
    <row r="91" spans="12:12" x14ac:dyDescent="0.3">
      <c r="L91" s="19"/>
    </row>
    <row r="92" spans="12:12" x14ac:dyDescent="0.3">
      <c r="L92" s="19"/>
    </row>
    <row r="93" spans="12:12" x14ac:dyDescent="0.3">
      <c r="L93" s="19"/>
    </row>
    <row r="94" spans="12:12" x14ac:dyDescent="0.3">
      <c r="L94" s="19"/>
    </row>
    <row r="95" spans="12:12" x14ac:dyDescent="0.3">
      <c r="L95" s="19"/>
    </row>
    <row r="96" spans="12:12" x14ac:dyDescent="0.3">
      <c r="L96" s="19"/>
    </row>
    <row r="97" spans="12:12" x14ac:dyDescent="0.3">
      <c r="L97" s="19"/>
    </row>
    <row r="98" spans="12:12" x14ac:dyDescent="0.3">
      <c r="L98" s="19"/>
    </row>
    <row r="99" spans="12:12" x14ac:dyDescent="0.3">
      <c r="L99" s="19"/>
    </row>
    <row r="100" spans="12:12" x14ac:dyDescent="0.3">
      <c r="L100" s="19"/>
    </row>
    <row r="101" spans="12:12" x14ac:dyDescent="0.3">
      <c r="L101" s="19"/>
    </row>
    <row r="102" spans="12:12" x14ac:dyDescent="0.3">
      <c r="L102" s="19"/>
    </row>
    <row r="103" spans="12:12" x14ac:dyDescent="0.3">
      <c r="L103" s="19"/>
    </row>
    <row r="104" spans="12:12" x14ac:dyDescent="0.3">
      <c r="L104" s="19"/>
    </row>
    <row r="105" spans="12:12" x14ac:dyDescent="0.3">
      <c r="L105" s="19"/>
    </row>
    <row r="106" spans="12:12" x14ac:dyDescent="0.3">
      <c r="L106" s="19"/>
    </row>
    <row r="107" spans="12:12" x14ac:dyDescent="0.3">
      <c r="L107" s="19"/>
    </row>
    <row r="108" spans="12:12" x14ac:dyDescent="0.3">
      <c r="L108" s="19"/>
    </row>
    <row r="109" spans="12:12" x14ac:dyDescent="0.3">
      <c r="L109" s="19"/>
    </row>
    <row r="110" spans="12:12" x14ac:dyDescent="0.3">
      <c r="L110" s="19"/>
    </row>
    <row r="111" spans="12:12" x14ac:dyDescent="0.3">
      <c r="L111" s="19"/>
    </row>
    <row r="112" spans="12:12" x14ac:dyDescent="0.3">
      <c r="L112" s="19"/>
    </row>
    <row r="113" spans="12:12" x14ac:dyDescent="0.3">
      <c r="L113" s="19"/>
    </row>
    <row r="114" spans="12:12" x14ac:dyDescent="0.3">
      <c r="L114" s="19"/>
    </row>
    <row r="115" spans="12:12" x14ac:dyDescent="0.3">
      <c r="L115" s="19"/>
    </row>
    <row r="116" spans="12:12" x14ac:dyDescent="0.3">
      <c r="L116" s="19"/>
    </row>
    <row r="117" spans="12:12" x14ac:dyDescent="0.3">
      <c r="L117" s="19"/>
    </row>
    <row r="118" spans="12:12" x14ac:dyDescent="0.3">
      <c r="L118" s="19"/>
    </row>
    <row r="119" spans="12:12" x14ac:dyDescent="0.3">
      <c r="L119" s="19"/>
    </row>
    <row r="120" spans="12:12" x14ac:dyDescent="0.3">
      <c r="L120" s="19"/>
    </row>
    <row r="121" spans="12:12" x14ac:dyDescent="0.3">
      <c r="L121" s="19"/>
    </row>
    <row r="122" spans="12:12" x14ac:dyDescent="0.3">
      <c r="L122" s="19"/>
    </row>
    <row r="123" spans="12:12" x14ac:dyDescent="0.3">
      <c r="L123" s="19"/>
    </row>
    <row r="124" spans="12:12" x14ac:dyDescent="0.3">
      <c r="L124" s="19"/>
    </row>
    <row r="125" spans="12:12" x14ac:dyDescent="0.3">
      <c r="L125" s="19"/>
    </row>
    <row r="126" spans="12:12" x14ac:dyDescent="0.3">
      <c r="L126" s="19"/>
    </row>
    <row r="127" spans="12:12" x14ac:dyDescent="0.3">
      <c r="L127" s="19"/>
    </row>
    <row r="128" spans="12:12" x14ac:dyDescent="0.3">
      <c r="L128" s="19"/>
    </row>
    <row r="129" spans="12:12" x14ac:dyDescent="0.3">
      <c r="L129" s="19"/>
    </row>
    <row r="130" spans="12:12" x14ac:dyDescent="0.3">
      <c r="L130" s="19"/>
    </row>
    <row r="131" spans="12:12" x14ac:dyDescent="0.3">
      <c r="L131" s="19"/>
    </row>
    <row r="132" spans="12:12" x14ac:dyDescent="0.3">
      <c r="L132" s="19"/>
    </row>
    <row r="133" spans="12:12" x14ac:dyDescent="0.3">
      <c r="L133" s="19"/>
    </row>
    <row r="134" spans="12:12" x14ac:dyDescent="0.3">
      <c r="L134" s="19"/>
    </row>
    <row r="135" spans="12:12" x14ac:dyDescent="0.3">
      <c r="L135" s="19"/>
    </row>
    <row r="136" spans="12:12" x14ac:dyDescent="0.3">
      <c r="L136" s="19"/>
    </row>
    <row r="137" spans="12:12" x14ac:dyDescent="0.3">
      <c r="L137" s="19"/>
    </row>
    <row r="138" spans="12:12" x14ac:dyDescent="0.3">
      <c r="L138" s="19"/>
    </row>
    <row r="139" spans="12:12" x14ac:dyDescent="0.3">
      <c r="L139" s="19"/>
    </row>
    <row r="140" spans="12:12" x14ac:dyDescent="0.3">
      <c r="L140" s="19"/>
    </row>
    <row r="141" spans="12:12" x14ac:dyDescent="0.3">
      <c r="L141" s="19"/>
    </row>
    <row r="142" spans="12:12" x14ac:dyDescent="0.3">
      <c r="L142" s="19"/>
    </row>
    <row r="143" spans="12:12" x14ac:dyDescent="0.3">
      <c r="L143" s="19"/>
    </row>
    <row r="144" spans="12:12" x14ac:dyDescent="0.3">
      <c r="L144" s="19"/>
    </row>
    <row r="145" spans="12:12" x14ac:dyDescent="0.3">
      <c r="L145" s="19"/>
    </row>
    <row r="146" spans="12:12" x14ac:dyDescent="0.3">
      <c r="L146" s="19"/>
    </row>
    <row r="147" spans="12:12" x14ac:dyDescent="0.3">
      <c r="L147" s="19"/>
    </row>
    <row r="148" spans="12:12" x14ac:dyDescent="0.3">
      <c r="L148" s="19"/>
    </row>
    <row r="149" spans="12:12" x14ac:dyDescent="0.3">
      <c r="L149" s="19"/>
    </row>
    <row r="150" spans="12:12" x14ac:dyDescent="0.3">
      <c r="L150" s="19"/>
    </row>
    <row r="151" spans="12:12" x14ac:dyDescent="0.3">
      <c r="L151" s="19"/>
    </row>
    <row r="152" spans="12:12" x14ac:dyDescent="0.3">
      <c r="L152" s="19"/>
    </row>
    <row r="153" spans="12:12" x14ac:dyDescent="0.3">
      <c r="L153" s="19"/>
    </row>
    <row r="154" spans="12:12" x14ac:dyDescent="0.3">
      <c r="L154" s="19"/>
    </row>
    <row r="155" spans="12:12" x14ac:dyDescent="0.3">
      <c r="L155" s="19"/>
    </row>
    <row r="156" spans="12:12" x14ac:dyDescent="0.3">
      <c r="L156" s="19"/>
    </row>
    <row r="157" spans="12:12" x14ac:dyDescent="0.3">
      <c r="L157" s="19"/>
    </row>
    <row r="158" spans="12:12" x14ac:dyDescent="0.3">
      <c r="L158" s="19"/>
    </row>
    <row r="159" spans="12:12" x14ac:dyDescent="0.3">
      <c r="L159" s="19"/>
    </row>
    <row r="160" spans="12:12" x14ac:dyDescent="0.3">
      <c r="L160" s="19"/>
    </row>
    <row r="161" spans="12:12" x14ac:dyDescent="0.3">
      <c r="L161" s="19"/>
    </row>
    <row r="162" spans="12:12" x14ac:dyDescent="0.3">
      <c r="L162" s="19"/>
    </row>
    <row r="163" spans="12:12" x14ac:dyDescent="0.3">
      <c r="L163" s="19"/>
    </row>
    <row r="164" spans="12:12" x14ac:dyDescent="0.3">
      <c r="L164" s="19"/>
    </row>
    <row r="165" spans="12:12" x14ac:dyDescent="0.3">
      <c r="L165" s="19"/>
    </row>
    <row r="166" spans="12:12" x14ac:dyDescent="0.3">
      <c r="L166" s="19"/>
    </row>
    <row r="167" spans="12:12" x14ac:dyDescent="0.3">
      <c r="L167" s="19"/>
    </row>
    <row r="168" spans="12:12" x14ac:dyDescent="0.3">
      <c r="L168" s="19"/>
    </row>
    <row r="169" spans="12:12" x14ac:dyDescent="0.3">
      <c r="L169" s="19"/>
    </row>
    <row r="170" spans="12:12" x14ac:dyDescent="0.3">
      <c r="L170" s="19"/>
    </row>
    <row r="171" spans="12:12" x14ac:dyDescent="0.3">
      <c r="L171" s="19"/>
    </row>
    <row r="172" spans="12:12" x14ac:dyDescent="0.3">
      <c r="L172" s="19"/>
    </row>
    <row r="173" spans="12:12" x14ac:dyDescent="0.3">
      <c r="L173" s="19"/>
    </row>
    <row r="174" spans="12:12" x14ac:dyDescent="0.3">
      <c r="L174" s="19"/>
    </row>
    <row r="175" spans="12:12" x14ac:dyDescent="0.3">
      <c r="L175" s="19"/>
    </row>
    <row r="176" spans="12:12" x14ac:dyDescent="0.3">
      <c r="L176" s="19"/>
    </row>
    <row r="177" spans="12:12" x14ac:dyDescent="0.3">
      <c r="L177" s="19"/>
    </row>
    <row r="178" spans="12:12" x14ac:dyDescent="0.3">
      <c r="L178" s="19"/>
    </row>
    <row r="179" spans="12:12" x14ac:dyDescent="0.3">
      <c r="L179" s="19"/>
    </row>
    <row r="180" spans="12:12" x14ac:dyDescent="0.3">
      <c r="L180" s="19"/>
    </row>
    <row r="181" spans="12:12" x14ac:dyDescent="0.3">
      <c r="L181" s="19"/>
    </row>
    <row r="182" spans="12:12" x14ac:dyDescent="0.3">
      <c r="L182" s="19"/>
    </row>
    <row r="183" spans="12:12" x14ac:dyDescent="0.3">
      <c r="L183" s="19"/>
    </row>
    <row r="184" spans="12:12" x14ac:dyDescent="0.3">
      <c r="L184" s="19"/>
    </row>
    <row r="185" spans="12:12" x14ac:dyDescent="0.3">
      <c r="L185" s="19"/>
    </row>
    <row r="186" spans="12:12" x14ac:dyDescent="0.3">
      <c r="L186" s="19"/>
    </row>
    <row r="187" spans="12:12" x14ac:dyDescent="0.3">
      <c r="L187" s="19"/>
    </row>
    <row r="188" spans="12:12" x14ac:dyDescent="0.3">
      <c r="L188" s="19"/>
    </row>
    <row r="189" spans="12:12" x14ac:dyDescent="0.3">
      <c r="L189" s="19"/>
    </row>
    <row r="190" spans="12:12" x14ac:dyDescent="0.3">
      <c r="L190" s="19"/>
    </row>
    <row r="191" spans="12:12" x14ac:dyDescent="0.3">
      <c r="L191" s="19"/>
    </row>
    <row r="192" spans="12:12" x14ac:dyDescent="0.3">
      <c r="L192" s="19"/>
    </row>
    <row r="193" spans="12:12" x14ac:dyDescent="0.3">
      <c r="L193" s="19"/>
    </row>
    <row r="194" spans="12:12" x14ac:dyDescent="0.3">
      <c r="L194" s="19"/>
    </row>
    <row r="195" spans="12:12" x14ac:dyDescent="0.3">
      <c r="L195" s="19"/>
    </row>
    <row r="196" spans="12:12" x14ac:dyDescent="0.3">
      <c r="L196" s="19"/>
    </row>
    <row r="197" spans="12:12" x14ac:dyDescent="0.3">
      <c r="L197" s="19"/>
    </row>
    <row r="198" spans="12:12" x14ac:dyDescent="0.3">
      <c r="L198" s="19"/>
    </row>
    <row r="199" spans="12:12" x14ac:dyDescent="0.3">
      <c r="L199" s="19"/>
    </row>
    <row r="200" spans="12:12" x14ac:dyDescent="0.3">
      <c r="L200" s="19"/>
    </row>
    <row r="201" spans="12:12" x14ac:dyDescent="0.3">
      <c r="L201" s="19"/>
    </row>
    <row r="202" spans="12:12" x14ac:dyDescent="0.3">
      <c r="L202" s="19"/>
    </row>
    <row r="203" spans="12:12" x14ac:dyDescent="0.3">
      <c r="L203" s="19"/>
    </row>
    <row r="204" spans="12:12" x14ac:dyDescent="0.3">
      <c r="L204" s="19"/>
    </row>
    <row r="205" spans="12:12" x14ac:dyDescent="0.3">
      <c r="L205" s="19"/>
    </row>
    <row r="206" spans="12:12" x14ac:dyDescent="0.3">
      <c r="L206" s="19"/>
    </row>
    <row r="207" spans="12:12" x14ac:dyDescent="0.3">
      <c r="L207" s="19"/>
    </row>
    <row r="208" spans="12:12" x14ac:dyDescent="0.3">
      <c r="L208" s="19"/>
    </row>
    <row r="209" spans="12:12" x14ac:dyDescent="0.3">
      <c r="L209" s="19"/>
    </row>
    <row r="210" spans="12:12" x14ac:dyDescent="0.3">
      <c r="L210" s="19"/>
    </row>
    <row r="211" spans="12:12" x14ac:dyDescent="0.3">
      <c r="L211" s="19"/>
    </row>
    <row r="212" spans="12:12" x14ac:dyDescent="0.3">
      <c r="L212" s="19"/>
    </row>
    <row r="213" spans="12:12" x14ac:dyDescent="0.3">
      <c r="L213" s="19"/>
    </row>
    <row r="214" spans="12:12" x14ac:dyDescent="0.3">
      <c r="L214" s="19"/>
    </row>
    <row r="215" spans="12:12" x14ac:dyDescent="0.3">
      <c r="L215" s="19"/>
    </row>
    <row r="216" spans="12:12" x14ac:dyDescent="0.3">
      <c r="L216" s="19"/>
    </row>
    <row r="217" spans="12:12" x14ac:dyDescent="0.3">
      <c r="L217" s="19"/>
    </row>
    <row r="218" spans="12:12" x14ac:dyDescent="0.3">
      <c r="L218" s="19"/>
    </row>
    <row r="219" spans="12:12" x14ac:dyDescent="0.3">
      <c r="L219" s="19"/>
    </row>
    <row r="220" spans="12:12" x14ac:dyDescent="0.3">
      <c r="L220" s="19"/>
    </row>
    <row r="221" spans="12:12" x14ac:dyDescent="0.3">
      <c r="L221" s="19"/>
    </row>
    <row r="222" spans="12:12" x14ac:dyDescent="0.3">
      <c r="L222" s="19"/>
    </row>
    <row r="223" spans="12:12" x14ac:dyDescent="0.3">
      <c r="L223" s="19"/>
    </row>
    <row r="224" spans="12:12" x14ac:dyDescent="0.3">
      <c r="L224" s="19"/>
    </row>
    <row r="225" spans="12:12" x14ac:dyDescent="0.3">
      <c r="L225" s="19"/>
    </row>
    <row r="226" spans="12:12" x14ac:dyDescent="0.3">
      <c r="L226" s="19"/>
    </row>
    <row r="227" spans="12:12" x14ac:dyDescent="0.3">
      <c r="L227" s="19"/>
    </row>
    <row r="228" spans="12:12" x14ac:dyDescent="0.3">
      <c r="L228" s="19"/>
    </row>
    <row r="229" spans="12:12" x14ac:dyDescent="0.3">
      <c r="L229" s="19"/>
    </row>
    <row r="230" spans="12:12" x14ac:dyDescent="0.3">
      <c r="L230" s="19"/>
    </row>
    <row r="231" spans="12:12" x14ac:dyDescent="0.3">
      <c r="L231" s="19"/>
    </row>
    <row r="232" spans="12:12" x14ac:dyDescent="0.3">
      <c r="L232" s="19"/>
    </row>
    <row r="233" spans="12:12" x14ac:dyDescent="0.3">
      <c r="L233" s="19"/>
    </row>
    <row r="234" spans="12:12" x14ac:dyDescent="0.3">
      <c r="L234" s="19"/>
    </row>
    <row r="235" spans="12:12" x14ac:dyDescent="0.3">
      <c r="L235" s="19"/>
    </row>
    <row r="236" spans="12:12" x14ac:dyDescent="0.3">
      <c r="L236" s="19"/>
    </row>
    <row r="237" spans="12:12" x14ac:dyDescent="0.3">
      <c r="L237" s="19"/>
    </row>
    <row r="238" spans="12:12" x14ac:dyDescent="0.3">
      <c r="L238" s="19"/>
    </row>
    <row r="239" spans="12:12" x14ac:dyDescent="0.3">
      <c r="L239" s="19"/>
    </row>
    <row r="240" spans="12:12" x14ac:dyDescent="0.3">
      <c r="L240" s="19"/>
    </row>
    <row r="241" spans="12:12" x14ac:dyDescent="0.3">
      <c r="L241" s="19"/>
    </row>
    <row r="242" spans="12:12" x14ac:dyDescent="0.3">
      <c r="L242" s="19"/>
    </row>
    <row r="243" spans="12:12" x14ac:dyDescent="0.3">
      <c r="L243" s="19"/>
    </row>
    <row r="244" spans="12:12" x14ac:dyDescent="0.3">
      <c r="L244" s="19"/>
    </row>
    <row r="245" spans="12:12" x14ac:dyDescent="0.3">
      <c r="L245" s="19"/>
    </row>
    <row r="246" spans="12:12" x14ac:dyDescent="0.3">
      <c r="L246" s="19"/>
    </row>
    <row r="247" spans="12:12" x14ac:dyDescent="0.3">
      <c r="L247" s="19"/>
    </row>
    <row r="248" spans="12:12" x14ac:dyDescent="0.3">
      <c r="L248" s="19"/>
    </row>
    <row r="249" spans="12:12" x14ac:dyDescent="0.3">
      <c r="L249" s="19"/>
    </row>
    <row r="250" spans="12:12" x14ac:dyDescent="0.3">
      <c r="L250" s="19"/>
    </row>
    <row r="251" spans="12:12" x14ac:dyDescent="0.3">
      <c r="L251" s="19"/>
    </row>
    <row r="252" spans="12:12" x14ac:dyDescent="0.3">
      <c r="L252" s="19"/>
    </row>
    <row r="253" spans="12:12" x14ac:dyDescent="0.3">
      <c r="L253" s="19"/>
    </row>
    <row r="254" spans="12:12" x14ac:dyDescent="0.3">
      <c r="L254" s="19"/>
    </row>
    <row r="255" spans="12:12" x14ac:dyDescent="0.3">
      <c r="L255" s="19"/>
    </row>
    <row r="256" spans="12:12" x14ac:dyDescent="0.3">
      <c r="L256" s="19"/>
    </row>
    <row r="257" spans="12:12" x14ac:dyDescent="0.3">
      <c r="L257" s="19"/>
    </row>
    <row r="258" spans="12:12" x14ac:dyDescent="0.3">
      <c r="L258" s="19"/>
    </row>
    <row r="259" spans="12:12" x14ac:dyDescent="0.3">
      <c r="L259" s="19"/>
    </row>
    <row r="260" spans="12:12" x14ac:dyDescent="0.3">
      <c r="L260" s="19"/>
    </row>
    <row r="261" spans="12:12" x14ac:dyDescent="0.3">
      <c r="L261" s="19"/>
    </row>
    <row r="262" spans="12:12" x14ac:dyDescent="0.3">
      <c r="L262" s="19"/>
    </row>
    <row r="263" spans="12:12" x14ac:dyDescent="0.3">
      <c r="L263" s="19"/>
    </row>
    <row r="264" spans="12:12" x14ac:dyDescent="0.3">
      <c r="L264" s="19"/>
    </row>
    <row r="265" spans="12:12" x14ac:dyDescent="0.3">
      <c r="L265" s="19"/>
    </row>
    <row r="266" spans="12:12" x14ac:dyDescent="0.3">
      <c r="L266" s="19"/>
    </row>
    <row r="267" spans="12:12" x14ac:dyDescent="0.3">
      <c r="L267" s="19"/>
    </row>
    <row r="268" spans="12:12" x14ac:dyDescent="0.3">
      <c r="L268" s="19"/>
    </row>
    <row r="269" spans="12:12" x14ac:dyDescent="0.3">
      <c r="L269" s="19"/>
    </row>
    <row r="270" spans="12:12" x14ac:dyDescent="0.3">
      <c r="L270" s="19"/>
    </row>
    <row r="271" spans="12:12" x14ac:dyDescent="0.3">
      <c r="L271" s="19"/>
    </row>
    <row r="272" spans="12:12" x14ac:dyDescent="0.3">
      <c r="L272" s="19"/>
    </row>
    <row r="273" spans="12:12" x14ac:dyDescent="0.3">
      <c r="L273" s="19"/>
    </row>
    <row r="274" spans="12:12" x14ac:dyDescent="0.3">
      <c r="L274" s="19"/>
    </row>
    <row r="275" spans="12:12" x14ac:dyDescent="0.3">
      <c r="L275" s="19"/>
    </row>
    <row r="276" spans="12:12" x14ac:dyDescent="0.3">
      <c r="L276" s="19"/>
    </row>
    <row r="277" spans="12:12" x14ac:dyDescent="0.3">
      <c r="L277" s="19"/>
    </row>
    <row r="278" spans="12:12" x14ac:dyDescent="0.3">
      <c r="L278" s="19"/>
    </row>
    <row r="279" spans="12:12" x14ac:dyDescent="0.3">
      <c r="L279" s="19"/>
    </row>
    <row r="280" spans="12:12" x14ac:dyDescent="0.3">
      <c r="L280" s="19"/>
    </row>
    <row r="281" spans="12:12" x14ac:dyDescent="0.3">
      <c r="L281" s="19"/>
    </row>
    <row r="282" spans="12:12" x14ac:dyDescent="0.3">
      <c r="L282" s="19"/>
    </row>
    <row r="283" spans="12:12" x14ac:dyDescent="0.3">
      <c r="L283" s="19"/>
    </row>
    <row r="284" spans="12:12" x14ac:dyDescent="0.3">
      <c r="L284" s="19"/>
    </row>
    <row r="285" spans="12:12" x14ac:dyDescent="0.3">
      <c r="L285" s="19"/>
    </row>
    <row r="286" spans="12:12" x14ac:dyDescent="0.3">
      <c r="L286" s="19"/>
    </row>
    <row r="287" spans="12:12" x14ac:dyDescent="0.3">
      <c r="L287" s="19"/>
    </row>
    <row r="288" spans="12:12" x14ac:dyDescent="0.3">
      <c r="L288" s="19"/>
    </row>
    <row r="289" spans="12:12" x14ac:dyDescent="0.3">
      <c r="L289" s="19"/>
    </row>
    <row r="290" spans="12:12" x14ac:dyDescent="0.3">
      <c r="L290" s="19"/>
    </row>
    <row r="291" spans="12:12" x14ac:dyDescent="0.3">
      <c r="L291" s="19"/>
    </row>
    <row r="292" spans="12:12" x14ac:dyDescent="0.3">
      <c r="L292" s="19"/>
    </row>
    <row r="293" spans="12:12" x14ac:dyDescent="0.3">
      <c r="L293" s="19"/>
    </row>
    <row r="294" spans="12:12" x14ac:dyDescent="0.3">
      <c r="L294" s="19"/>
    </row>
    <row r="295" spans="12:12" x14ac:dyDescent="0.3">
      <c r="L295" s="19"/>
    </row>
    <row r="296" spans="12:12" x14ac:dyDescent="0.3">
      <c r="L296" s="19"/>
    </row>
    <row r="297" spans="12:12" x14ac:dyDescent="0.3">
      <c r="L297" s="19"/>
    </row>
    <row r="298" spans="12:12" x14ac:dyDescent="0.3">
      <c r="L298" s="19"/>
    </row>
    <row r="299" spans="12:12" x14ac:dyDescent="0.3">
      <c r="L299" s="19"/>
    </row>
    <row r="300" spans="12:12" x14ac:dyDescent="0.3">
      <c r="L300" s="19"/>
    </row>
    <row r="301" spans="12:12" x14ac:dyDescent="0.3">
      <c r="L301" s="19"/>
    </row>
    <row r="302" spans="12:12" x14ac:dyDescent="0.3">
      <c r="L302" s="19"/>
    </row>
    <row r="303" spans="12:12" x14ac:dyDescent="0.3">
      <c r="L303" s="19"/>
    </row>
    <row r="304" spans="12:12" x14ac:dyDescent="0.3">
      <c r="L304" s="19"/>
    </row>
    <row r="305" spans="12:12" x14ac:dyDescent="0.3">
      <c r="L305" s="19"/>
    </row>
    <row r="306" spans="12:12" x14ac:dyDescent="0.3">
      <c r="L306" s="19"/>
    </row>
    <row r="307" spans="12:12" x14ac:dyDescent="0.3">
      <c r="L307" s="19"/>
    </row>
    <row r="308" spans="12:12" x14ac:dyDescent="0.3">
      <c r="L308" s="19"/>
    </row>
    <row r="309" spans="12:12" x14ac:dyDescent="0.3">
      <c r="L309" s="19"/>
    </row>
    <row r="310" spans="12:12" x14ac:dyDescent="0.3">
      <c r="L310" s="19"/>
    </row>
    <row r="311" spans="12:12" x14ac:dyDescent="0.3">
      <c r="L311" s="19"/>
    </row>
    <row r="312" spans="12:12" x14ac:dyDescent="0.3">
      <c r="L312" s="19"/>
    </row>
    <row r="313" spans="12:12" x14ac:dyDescent="0.3">
      <c r="L313" s="19"/>
    </row>
    <row r="314" spans="12:12" x14ac:dyDescent="0.3">
      <c r="L314" s="19"/>
    </row>
    <row r="315" spans="12:12" x14ac:dyDescent="0.3">
      <c r="L315" s="19"/>
    </row>
    <row r="316" spans="12:12" x14ac:dyDescent="0.3">
      <c r="L316" s="19"/>
    </row>
    <row r="317" spans="12:12" x14ac:dyDescent="0.3">
      <c r="L317" s="19"/>
    </row>
    <row r="318" spans="12:12" x14ac:dyDescent="0.3">
      <c r="L318" s="19"/>
    </row>
    <row r="319" spans="12:12" x14ac:dyDescent="0.3">
      <c r="L319" s="19"/>
    </row>
    <row r="320" spans="12:12" x14ac:dyDescent="0.3">
      <c r="L320" s="19"/>
    </row>
    <row r="321" spans="12:12" x14ac:dyDescent="0.3">
      <c r="L321" s="19"/>
    </row>
    <row r="322" spans="12:12" x14ac:dyDescent="0.3">
      <c r="L322" s="19"/>
    </row>
    <row r="323" spans="12:12" x14ac:dyDescent="0.3">
      <c r="L323" s="19"/>
    </row>
    <row r="324" spans="12:12" x14ac:dyDescent="0.3">
      <c r="L324" s="19"/>
    </row>
    <row r="325" spans="12:12" x14ac:dyDescent="0.3">
      <c r="L325" s="19"/>
    </row>
    <row r="326" spans="12:12" x14ac:dyDescent="0.3">
      <c r="L326" s="19"/>
    </row>
    <row r="327" spans="12:12" x14ac:dyDescent="0.3">
      <c r="L327" s="19"/>
    </row>
    <row r="328" spans="12:12" x14ac:dyDescent="0.3">
      <c r="L328" s="19"/>
    </row>
    <row r="329" spans="12:12" x14ac:dyDescent="0.3">
      <c r="L329" s="19"/>
    </row>
    <row r="330" spans="12:12" x14ac:dyDescent="0.3">
      <c r="L330" s="19"/>
    </row>
    <row r="331" spans="12:12" x14ac:dyDescent="0.3">
      <c r="L331" s="19"/>
    </row>
    <row r="332" spans="12:12" x14ac:dyDescent="0.3">
      <c r="L332" s="19"/>
    </row>
    <row r="333" spans="12:12" x14ac:dyDescent="0.3">
      <c r="L333" s="19"/>
    </row>
    <row r="334" spans="12:12" x14ac:dyDescent="0.3">
      <c r="L334" s="19"/>
    </row>
    <row r="335" spans="12:12" x14ac:dyDescent="0.3">
      <c r="L335" s="19"/>
    </row>
    <row r="336" spans="12:12" x14ac:dyDescent="0.3">
      <c r="L336" s="19"/>
    </row>
    <row r="337" spans="12:12" x14ac:dyDescent="0.3">
      <c r="L337" s="19"/>
    </row>
    <row r="338" spans="12:12" x14ac:dyDescent="0.3">
      <c r="L338" s="19"/>
    </row>
    <row r="339" spans="12:12" x14ac:dyDescent="0.3">
      <c r="L339" s="19"/>
    </row>
    <row r="340" spans="12:12" x14ac:dyDescent="0.3">
      <c r="L340" s="19"/>
    </row>
    <row r="341" spans="12:12" x14ac:dyDescent="0.3">
      <c r="L341" s="19"/>
    </row>
    <row r="342" spans="12:12" x14ac:dyDescent="0.3">
      <c r="L342" s="19"/>
    </row>
    <row r="343" spans="12:12" x14ac:dyDescent="0.3">
      <c r="L343" s="19"/>
    </row>
    <row r="344" spans="12:12" x14ac:dyDescent="0.3">
      <c r="L344" s="19"/>
    </row>
    <row r="345" spans="12:12" x14ac:dyDescent="0.3">
      <c r="L345" s="19"/>
    </row>
    <row r="346" spans="12:12" x14ac:dyDescent="0.3">
      <c r="L346" s="19"/>
    </row>
    <row r="347" spans="12:12" x14ac:dyDescent="0.3">
      <c r="L347" s="19"/>
    </row>
    <row r="348" spans="12:12" x14ac:dyDescent="0.3">
      <c r="L348" s="19"/>
    </row>
    <row r="349" spans="12:12" x14ac:dyDescent="0.3">
      <c r="L349" s="19"/>
    </row>
    <row r="350" spans="12:12" x14ac:dyDescent="0.3">
      <c r="L350" s="19"/>
    </row>
    <row r="351" spans="12:12" x14ac:dyDescent="0.3">
      <c r="L351" s="19"/>
    </row>
    <row r="352" spans="12:12" x14ac:dyDescent="0.3">
      <c r="L352" s="19"/>
    </row>
    <row r="353" spans="12:12" x14ac:dyDescent="0.3">
      <c r="L353" s="19"/>
    </row>
    <row r="354" spans="12:12" x14ac:dyDescent="0.3">
      <c r="L354" s="19"/>
    </row>
    <row r="355" spans="12:12" x14ac:dyDescent="0.3">
      <c r="L355" s="19"/>
    </row>
    <row r="356" spans="12:12" x14ac:dyDescent="0.3">
      <c r="L356" s="19"/>
    </row>
    <row r="357" spans="12:12" x14ac:dyDescent="0.3">
      <c r="L357" s="19"/>
    </row>
    <row r="358" spans="12:12" x14ac:dyDescent="0.3">
      <c r="L358" s="19"/>
    </row>
    <row r="359" spans="12:12" x14ac:dyDescent="0.3">
      <c r="L359" s="19"/>
    </row>
    <row r="360" spans="12:12" x14ac:dyDescent="0.3">
      <c r="L360" s="19"/>
    </row>
    <row r="361" spans="12:12" x14ac:dyDescent="0.3">
      <c r="L361" s="19"/>
    </row>
    <row r="362" spans="12:12" x14ac:dyDescent="0.3">
      <c r="L362" s="19"/>
    </row>
    <row r="363" spans="12:12" x14ac:dyDescent="0.3">
      <c r="L363" s="19"/>
    </row>
    <row r="364" spans="12:12" x14ac:dyDescent="0.3">
      <c r="L364" s="19"/>
    </row>
    <row r="365" spans="12:12" x14ac:dyDescent="0.3">
      <c r="L365" s="19"/>
    </row>
    <row r="366" spans="12:12" x14ac:dyDescent="0.3">
      <c r="L366" s="19"/>
    </row>
    <row r="367" spans="12:12" x14ac:dyDescent="0.3">
      <c r="L367" s="19"/>
    </row>
    <row r="368" spans="12:12" x14ac:dyDescent="0.3">
      <c r="L368" s="19"/>
    </row>
    <row r="369" spans="12:12" x14ac:dyDescent="0.3">
      <c r="L369" s="19"/>
    </row>
    <row r="370" spans="12:12" x14ac:dyDescent="0.3">
      <c r="L370" s="19"/>
    </row>
    <row r="371" spans="12:12" x14ac:dyDescent="0.3">
      <c r="L371" s="19"/>
    </row>
    <row r="372" spans="12:12" x14ac:dyDescent="0.3">
      <c r="L372" s="19"/>
    </row>
    <row r="373" spans="12:12" x14ac:dyDescent="0.3">
      <c r="L373" s="19"/>
    </row>
    <row r="374" spans="12:12" x14ac:dyDescent="0.3">
      <c r="L374" s="19"/>
    </row>
    <row r="375" spans="12:12" x14ac:dyDescent="0.3">
      <c r="L375" s="19"/>
    </row>
    <row r="376" spans="12:12" x14ac:dyDescent="0.3">
      <c r="L376" s="19"/>
    </row>
    <row r="377" spans="12:12" x14ac:dyDescent="0.3">
      <c r="L377" s="19"/>
    </row>
    <row r="378" spans="12:12" x14ac:dyDescent="0.3">
      <c r="L378" s="19"/>
    </row>
    <row r="379" spans="12:12" x14ac:dyDescent="0.3">
      <c r="L379" s="19"/>
    </row>
    <row r="380" spans="12:12" x14ac:dyDescent="0.3">
      <c r="L380" s="19"/>
    </row>
    <row r="381" spans="12:12" x14ac:dyDescent="0.3">
      <c r="L381" s="19"/>
    </row>
    <row r="382" spans="12:12" x14ac:dyDescent="0.3">
      <c r="L382" s="19"/>
    </row>
    <row r="383" spans="12:12" x14ac:dyDescent="0.3">
      <c r="L383" s="19"/>
    </row>
    <row r="384" spans="12:12" x14ac:dyDescent="0.3">
      <c r="L384" s="19"/>
    </row>
    <row r="385" spans="12:12" x14ac:dyDescent="0.3">
      <c r="L385" s="19"/>
    </row>
    <row r="386" spans="12:12" x14ac:dyDescent="0.3">
      <c r="L386" s="19"/>
    </row>
    <row r="387" spans="12:12" x14ac:dyDescent="0.3">
      <c r="L387" s="19"/>
    </row>
    <row r="388" spans="12:12" x14ac:dyDescent="0.3">
      <c r="L388" s="19"/>
    </row>
    <row r="389" spans="12:12" x14ac:dyDescent="0.3">
      <c r="L389" s="19"/>
    </row>
    <row r="390" spans="12:12" x14ac:dyDescent="0.3">
      <c r="L390" s="19"/>
    </row>
    <row r="391" spans="12:12" x14ac:dyDescent="0.3">
      <c r="L391" s="19"/>
    </row>
    <row r="392" spans="12:12" x14ac:dyDescent="0.3">
      <c r="L392" s="19"/>
    </row>
    <row r="393" spans="12:12" x14ac:dyDescent="0.3">
      <c r="L393" s="19"/>
    </row>
    <row r="394" spans="12:12" x14ac:dyDescent="0.3">
      <c r="L394" s="19"/>
    </row>
    <row r="395" spans="12:12" x14ac:dyDescent="0.3">
      <c r="L395" s="19"/>
    </row>
    <row r="396" spans="12:12" x14ac:dyDescent="0.3">
      <c r="L396" s="19"/>
    </row>
    <row r="397" spans="12:12" x14ac:dyDescent="0.3">
      <c r="L397" s="19"/>
    </row>
    <row r="398" spans="12:12" x14ac:dyDescent="0.3">
      <c r="L398" s="19"/>
    </row>
    <row r="399" spans="12:12" x14ac:dyDescent="0.3">
      <c r="L399" s="19"/>
    </row>
    <row r="400" spans="12:12" x14ac:dyDescent="0.3">
      <c r="L400" s="19"/>
    </row>
    <row r="401" spans="12:12" x14ac:dyDescent="0.3">
      <c r="L401" s="19"/>
    </row>
    <row r="402" spans="12:12" x14ac:dyDescent="0.3">
      <c r="L402" s="19"/>
    </row>
    <row r="403" spans="12:12" x14ac:dyDescent="0.3">
      <c r="L403" s="19"/>
    </row>
    <row r="404" spans="12:12" x14ac:dyDescent="0.3">
      <c r="L404" s="19"/>
    </row>
    <row r="405" spans="12:12" x14ac:dyDescent="0.3">
      <c r="L405" s="19"/>
    </row>
    <row r="406" spans="12:12" x14ac:dyDescent="0.3">
      <c r="L406" s="19"/>
    </row>
    <row r="407" spans="12:12" x14ac:dyDescent="0.3">
      <c r="L407" s="19"/>
    </row>
    <row r="408" spans="12:12" x14ac:dyDescent="0.3">
      <c r="L408" s="19"/>
    </row>
    <row r="409" spans="12:12" x14ac:dyDescent="0.3">
      <c r="L409" s="19"/>
    </row>
    <row r="410" spans="12:12" x14ac:dyDescent="0.3">
      <c r="L410" s="19"/>
    </row>
    <row r="411" spans="12:12" x14ac:dyDescent="0.3">
      <c r="L411" s="19"/>
    </row>
    <row r="412" spans="12:12" x14ac:dyDescent="0.3">
      <c r="L412" s="19"/>
    </row>
    <row r="413" spans="12:12" x14ac:dyDescent="0.3">
      <c r="L413" s="19"/>
    </row>
    <row r="414" spans="12:12" x14ac:dyDescent="0.3">
      <c r="L414" s="19"/>
    </row>
    <row r="415" spans="12:12" x14ac:dyDescent="0.3">
      <c r="L415" s="19"/>
    </row>
    <row r="416" spans="12:12" x14ac:dyDescent="0.3">
      <c r="L416" s="19"/>
    </row>
    <row r="417" spans="12:12" x14ac:dyDescent="0.3">
      <c r="L417" s="19"/>
    </row>
    <row r="418" spans="12:12" x14ac:dyDescent="0.3">
      <c r="L418" s="19"/>
    </row>
    <row r="419" spans="12:12" x14ac:dyDescent="0.3">
      <c r="L419" s="19"/>
    </row>
    <row r="420" spans="12:12" x14ac:dyDescent="0.3">
      <c r="L420" s="19"/>
    </row>
    <row r="421" spans="12:12" x14ac:dyDescent="0.3">
      <c r="L421" s="19"/>
    </row>
    <row r="422" spans="12:12" x14ac:dyDescent="0.3">
      <c r="L422" s="19"/>
    </row>
    <row r="423" spans="12:12" x14ac:dyDescent="0.3">
      <c r="L423" s="19"/>
    </row>
    <row r="424" spans="12:12" x14ac:dyDescent="0.3">
      <c r="L424" s="19"/>
    </row>
    <row r="425" spans="12:12" x14ac:dyDescent="0.3">
      <c r="L425" s="19"/>
    </row>
    <row r="426" spans="12:12" x14ac:dyDescent="0.3">
      <c r="L426" s="19"/>
    </row>
    <row r="427" spans="12:12" x14ac:dyDescent="0.3">
      <c r="L427" s="19"/>
    </row>
    <row r="428" spans="12:12" x14ac:dyDescent="0.3">
      <c r="L428" s="19"/>
    </row>
    <row r="429" spans="12:12" x14ac:dyDescent="0.3">
      <c r="L429" s="19"/>
    </row>
    <row r="430" spans="12:12" x14ac:dyDescent="0.3">
      <c r="L430" s="19"/>
    </row>
    <row r="431" spans="12:12" x14ac:dyDescent="0.3">
      <c r="L431" s="19"/>
    </row>
    <row r="432" spans="12:12" x14ac:dyDescent="0.3">
      <c r="L432" s="19"/>
    </row>
    <row r="433" spans="12:12" x14ac:dyDescent="0.3">
      <c r="L433" s="19"/>
    </row>
    <row r="434" spans="12:12" x14ac:dyDescent="0.3">
      <c r="L434" s="19"/>
    </row>
    <row r="435" spans="12:12" x14ac:dyDescent="0.3">
      <c r="L435" s="19"/>
    </row>
    <row r="436" spans="12:12" x14ac:dyDescent="0.3">
      <c r="L436" s="19"/>
    </row>
    <row r="437" spans="12:12" x14ac:dyDescent="0.3">
      <c r="L437" s="19"/>
    </row>
    <row r="438" spans="12:12" x14ac:dyDescent="0.3">
      <c r="L438" s="19"/>
    </row>
    <row r="439" spans="12:12" x14ac:dyDescent="0.3">
      <c r="L439" s="19"/>
    </row>
    <row r="440" spans="12:12" x14ac:dyDescent="0.3">
      <c r="L440" s="19"/>
    </row>
    <row r="441" spans="12:12" x14ac:dyDescent="0.3">
      <c r="L441" s="19"/>
    </row>
    <row r="442" spans="12:12" x14ac:dyDescent="0.3">
      <c r="L442" s="19"/>
    </row>
    <row r="443" spans="12:12" x14ac:dyDescent="0.3">
      <c r="L443" s="19"/>
    </row>
    <row r="444" spans="12:12" x14ac:dyDescent="0.3">
      <c r="L444" s="19"/>
    </row>
    <row r="445" spans="12:12" x14ac:dyDescent="0.3">
      <c r="L445" s="19"/>
    </row>
    <row r="446" spans="12:12" x14ac:dyDescent="0.3">
      <c r="L446" s="19"/>
    </row>
    <row r="447" spans="12:12" x14ac:dyDescent="0.3">
      <c r="L447" s="19"/>
    </row>
    <row r="448" spans="12:12" x14ac:dyDescent="0.3">
      <c r="L448" s="19"/>
    </row>
    <row r="449" spans="12:12" x14ac:dyDescent="0.3">
      <c r="L449" s="19"/>
    </row>
    <row r="450" spans="12:12" x14ac:dyDescent="0.3">
      <c r="L450" s="19"/>
    </row>
    <row r="451" spans="12:12" x14ac:dyDescent="0.3">
      <c r="L451" s="19"/>
    </row>
    <row r="452" spans="12:12" x14ac:dyDescent="0.3">
      <c r="L452" s="19"/>
    </row>
    <row r="453" spans="12:12" x14ac:dyDescent="0.3">
      <c r="L453" s="19"/>
    </row>
    <row r="454" spans="12:12" x14ac:dyDescent="0.3">
      <c r="L454" s="19"/>
    </row>
    <row r="455" spans="12:12" x14ac:dyDescent="0.3">
      <c r="L455" s="19"/>
    </row>
    <row r="456" spans="12:12" x14ac:dyDescent="0.3">
      <c r="L456" s="19"/>
    </row>
    <row r="457" spans="12:12" x14ac:dyDescent="0.3">
      <c r="L457" s="19"/>
    </row>
    <row r="458" spans="12:12" x14ac:dyDescent="0.3">
      <c r="L458" s="19"/>
    </row>
    <row r="459" spans="12:12" x14ac:dyDescent="0.3">
      <c r="L459" s="19"/>
    </row>
    <row r="460" spans="12:12" x14ac:dyDescent="0.3">
      <c r="L460" s="19"/>
    </row>
    <row r="461" spans="12:12" x14ac:dyDescent="0.3">
      <c r="L461" s="19"/>
    </row>
    <row r="462" spans="12:12" x14ac:dyDescent="0.3">
      <c r="L462" s="19"/>
    </row>
    <row r="463" spans="12:12" x14ac:dyDescent="0.3">
      <c r="L463" s="19"/>
    </row>
    <row r="464" spans="12:12" x14ac:dyDescent="0.3">
      <c r="L464" s="19"/>
    </row>
    <row r="465" spans="12:12" x14ac:dyDescent="0.3">
      <c r="L465" s="19"/>
    </row>
    <row r="466" spans="12:12" x14ac:dyDescent="0.3">
      <c r="L466" s="19"/>
    </row>
    <row r="467" spans="12:12" x14ac:dyDescent="0.3">
      <c r="L467" s="19"/>
    </row>
    <row r="468" spans="12:12" x14ac:dyDescent="0.3">
      <c r="L468" s="19"/>
    </row>
    <row r="469" spans="12:12" x14ac:dyDescent="0.3">
      <c r="L469" s="19"/>
    </row>
    <row r="470" spans="12:12" x14ac:dyDescent="0.3">
      <c r="L470" s="19"/>
    </row>
    <row r="471" spans="12:12" x14ac:dyDescent="0.3">
      <c r="L471" s="19"/>
    </row>
    <row r="472" spans="12:12" x14ac:dyDescent="0.3">
      <c r="L472" s="19"/>
    </row>
    <row r="473" spans="12:12" x14ac:dyDescent="0.3">
      <c r="L473" s="19"/>
    </row>
    <row r="474" spans="12:12" x14ac:dyDescent="0.3">
      <c r="L474" s="19"/>
    </row>
    <row r="475" spans="12:12" x14ac:dyDescent="0.3">
      <c r="L475" s="19"/>
    </row>
    <row r="476" spans="12:12" x14ac:dyDescent="0.3">
      <c r="L476" s="19"/>
    </row>
    <row r="477" spans="12:12" x14ac:dyDescent="0.3">
      <c r="L477" s="19"/>
    </row>
    <row r="478" spans="12:12" x14ac:dyDescent="0.3">
      <c r="L478" s="19"/>
    </row>
    <row r="479" spans="12:12" x14ac:dyDescent="0.3">
      <c r="L479" s="19"/>
    </row>
    <row r="480" spans="12:12" x14ac:dyDescent="0.3">
      <c r="L480" s="19"/>
    </row>
    <row r="481" spans="12:12" x14ac:dyDescent="0.3">
      <c r="L481" s="19"/>
    </row>
    <row r="482" spans="12:12" x14ac:dyDescent="0.3">
      <c r="L482" s="19"/>
    </row>
    <row r="483" spans="12:12" x14ac:dyDescent="0.3">
      <c r="L483" s="19"/>
    </row>
    <row r="484" spans="12:12" x14ac:dyDescent="0.3">
      <c r="L484" s="19"/>
    </row>
    <row r="485" spans="12:12" x14ac:dyDescent="0.3">
      <c r="L485" s="19"/>
    </row>
    <row r="486" spans="12:12" x14ac:dyDescent="0.3">
      <c r="L486" s="19"/>
    </row>
    <row r="487" spans="12:12" x14ac:dyDescent="0.3">
      <c r="L487" s="19"/>
    </row>
    <row r="488" spans="12:12" x14ac:dyDescent="0.3">
      <c r="L488" s="19"/>
    </row>
    <row r="489" spans="12:12" x14ac:dyDescent="0.3">
      <c r="L489" s="19"/>
    </row>
    <row r="490" spans="12:12" x14ac:dyDescent="0.3">
      <c r="L490" s="19"/>
    </row>
    <row r="491" spans="12:12" x14ac:dyDescent="0.3">
      <c r="L491" s="19"/>
    </row>
    <row r="492" spans="12:12" x14ac:dyDescent="0.3">
      <c r="L492" s="19"/>
    </row>
    <row r="493" spans="12:12" x14ac:dyDescent="0.3">
      <c r="L493" s="19"/>
    </row>
    <row r="494" spans="12:12" x14ac:dyDescent="0.3">
      <c r="L494" s="19"/>
    </row>
    <row r="495" spans="12:12" x14ac:dyDescent="0.3">
      <c r="L495" s="19"/>
    </row>
    <row r="496" spans="12:12" x14ac:dyDescent="0.3">
      <c r="L496" s="19"/>
    </row>
    <row r="497" spans="12:12" x14ac:dyDescent="0.3">
      <c r="L497" s="19"/>
    </row>
    <row r="498" spans="12:12" x14ac:dyDescent="0.3">
      <c r="L498" s="19"/>
    </row>
    <row r="499" spans="12:12" x14ac:dyDescent="0.3">
      <c r="L499" s="19"/>
    </row>
    <row r="500" spans="12:12" x14ac:dyDescent="0.3">
      <c r="L500" s="19"/>
    </row>
    <row r="501" spans="12:12" x14ac:dyDescent="0.3">
      <c r="L501" s="19"/>
    </row>
    <row r="502" spans="12:12" x14ac:dyDescent="0.3">
      <c r="L502" s="19"/>
    </row>
    <row r="503" spans="12:12" x14ac:dyDescent="0.3">
      <c r="L503" s="19"/>
    </row>
    <row r="504" spans="12:12" x14ac:dyDescent="0.3">
      <c r="L504" s="19"/>
    </row>
    <row r="505" spans="12:12" x14ac:dyDescent="0.3">
      <c r="L505" s="19"/>
    </row>
    <row r="506" spans="12:12" x14ac:dyDescent="0.3">
      <c r="L506" s="19"/>
    </row>
    <row r="507" spans="12:12" x14ac:dyDescent="0.3">
      <c r="L507" s="19"/>
    </row>
    <row r="508" spans="12:12" x14ac:dyDescent="0.3">
      <c r="L508" s="19"/>
    </row>
    <row r="509" spans="12:12" x14ac:dyDescent="0.3">
      <c r="L509" s="19"/>
    </row>
    <row r="510" spans="12:12" x14ac:dyDescent="0.3">
      <c r="L510" s="19"/>
    </row>
    <row r="511" spans="12:12" x14ac:dyDescent="0.3">
      <c r="L511" s="19"/>
    </row>
    <row r="512" spans="12:12" x14ac:dyDescent="0.3">
      <c r="L512" s="19"/>
    </row>
    <row r="513" spans="12:12" x14ac:dyDescent="0.3">
      <c r="L513" s="19"/>
    </row>
    <row r="514" spans="12:12" x14ac:dyDescent="0.3">
      <c r="L514" s="19"/>
    </row>
    <row r="515" spans="12:12" x14ac:dyDescent="0.3">
      <c r="L515" s="19"/>
    </row>
    <row r="516" spans="12:12" x14ac:dyDescent="0.3">
      <c r="L516" s="19"/>
    </row>
    <row r="517" spans="12:12" x14ac:dyDescent="0.3">
      <c r="L517" s="19"/>
    </row>
    <row r="518" spans="12:12" x14ac:dyDescent="0.3">
      <c r="L518" s="19"/>
    </row>
    <row r="519" spans="12:12" x14ac:dyDescent="0.3">
      <c r="L519" s="19"/>
    </row>
    <row r="520" spans="12:12" x14ac:dyDescent="0.3">
      <c r="L520" s="19"/>
    </row>
    <row r="521" spans="12:12" x14ac:dyDescent="0.3">
      <c r="L521" s="19"/>
    </row>
    <row r="522" spans="12:12" x14ac:dyDescent="0.3">
      <c r="L522" s="19"/>
    </row>
    <row r="523" spans="12:12" x14ac:dyDescent="0.3">
      <c r="L523" s="19"/>
    </row>
    <row r="524" spans="12:12" x14ac:dyDescent="0.3">
      <c r="L524" s="19"/>
    </row>
    <row r="525" spans="12:12" x14ac:dyDescent="0.3">
      <c r="L525" s="19"/>
    </row>
    <row r="526" spans="12:12" x14ac:dyDescent="0.3">
      <c r="L526" s="19"/>
    </row>
    <row r="527" spans="12:12" x14ac:dyDescent="0.3">
      <c r="L527" s="19"/>
    </row>
    <row r="528" spans="12:12" x14ac:dyDescent="0.3">
      <c r="L528" s="19"/>
    </row>
    <row r="529" spans="12:12" x14ac:dyDescent="0.3">
      <c r="L529" s="19"/>
    </row>
    <row r="530" spans="12:12" x14ac:dyDescent="0.3">
      <c r="L530" s="19"/>
    </row>
    <row r="531" spans="12:12" x14ac:dyDescent="0.3">
      <c r="L531" s="19"/>
    </row>
    <row r="532" spans="12:12" x14ac:dyDescent="0.3">
      <c r="L532" s="19"/>
    </row>
    <row r="533" spans="12:12" x14ac:dyDescent="0.3">
      <c r="L533" s="19"/>
    </row>
    <row r="534" spans="12:12" x14ac:dyDescent="0.3">
      <c r="L534" s="19"/>
    </row>
    <row r="535" spans="12:12" x14ac:dyDescent="0.3">
      <c r="L535" s="19"/>
    </row>
    <row r="536" spans="12:12" x14ac:dyDescent="0.3">
      <c r="L536" s="19"/>
    </row>
    <row r="537" spans="12:12" x14ac:dyDescent="0.3">
      <c r="L537" s="19"/>
    </row>
    <row r="538" spans="12:12" x14ac:dyDescent="0.3">
      <c r="L538" s="19"/>
    </row>
    <row r="539" spans="12:12" x14ac:dyDescent="0.3">
      <c r="L539" s="19"/>
    </row>
    <row r="540" spans="12:12" x14ac:dyDescent="0.3">
      <c r="L540" s="19"/>
    </row>
    <row r="541" spans="12:12" x14ac:dyDescent="0.3">
      <c r="L541" s="19"/>
    </row>
    <row r="542" spans="12:12" x14ac:dyDescent="0.3">
      <c r="L542" s="19"/>
    </row>
    <row r="543" spans="12:12" x14ac:dyDescent="0.3">
      <c r="L543" s="19"/>
    </row>
    <row r="544" spans="12:12" x14ac:dyDescent="0.3">
      <c r="L544" s="19"/>
    </row>
    <row r="545" spans="12:12" x14ac:dyDescent="0.3">
      <c r="L545" s="19"/>
    </row>
    <row r="546" spans="12:12" x14ac:dyDescent="0.3">
      <c r="L546" s="19"/>
    </row>
    <row r="547" spans="12:12" x14ac:dyDescent="0.3">
      <c r="L547" s="19"/>
    </row>
    <row r="548" spans="12:12" x14ac:dyDescent="0.3">
      <c r="L548" s="19"/>
    </row>
    <row r="549" spans="12:12" x14ac:dyDescent="0.3">
      <c r="L549" s="19"/>
    </row>
    <row r="550" spans="12:12" x14ac:dyDescent="0.3">
      <c r="L550" s="19"/>
    </row>
    <row r="551" spans="12:12" x14ac:dyDescent="0.3">
      <c r="L551" s="19"/>
    </row>
    <row r="552" spans="12:12" x14ac:dyDescent="0.3">
      <c r="L552" s="19"/>
    </row>
    <row r="553" spans="12:12" x14ac:dyDescent="0.3">
      <c r="L553" s="19"/>
    </row>
    <row r="554" spans="12:12" x14ac:dyDescent="0.3">
      <c r="L554" s="19"/>
    </row>
    <row r="555" spans="12:12" x14ac:dyDescent="0.3">
      <c r="L555" s="19"/>
    </row>
    <row r="556" spans="12:12" x14ac:dyDescent="0.3">
      <c r="L556" s="19"/>
    </row>
    <row r="557" spans="12:12" x14ac:dyDescent="0.3">
      <c r="L557" s="19"/>
    </row>
    <row r="558" spans="12:12" x14ac:dyDescent="0.3">
      <c r="L558" s="19"/>
    </row>
    <row r="559" spans="12:12" x14ac:dyDescent="0.3">
      <c r="L559" s="19"/>
    </row>
    <row r="560" spans="12:12" x14ac:dyDescent="0.3">
      <c r="L560" s="19"/>
    </row>
    <row r="561" spans="12:12" x14ac:dyDescent="0.3">
      <c r="L561" s="19"/>
    </row>
    <row r="562" spans="12:12" x14ac:dyDescent="0.3">
      <c r="L562" s="19"/>
    </row>
    <row r="563" spans="12:12" x14ac:dyDescent="0.3">
      <c r="L563" s="19"/>
    </row>
    <row r="564" spans="12:12" x14ac:dyDescent="0.3">
      <c r="L564" s="19"/>
    </row>
    <row r="565" spans="12:12" x14ac:dyDescent="0.3">
      <c r="L565" s="19"/>
    </row>
    <row r="566" spans="12:12" x14ac:dyDescent="0.3">
      <c r="L566" s="19"/>
    </row>
    <row r="567" spans="12:12" x14ac:dyDescent="0.3">
      <c r="L567" s="19"/>
    </row>
    <row r="568" spans="12:12" x14ac:dyDescent="0.3">
      <c r="L568" s="19"/>
    </row>
    <row r="569" spans="12:12" x14ac:dyDescent="0.3">
      <c r="L569" s="19"/>
    </row>
    <row r="570" spans="12:12" x14ac:dyDescent="0.3">
      <c r="L570" s="19"/>
    </row>
    <row r="571" spans="12:12" x14ac:dyDescent="0.3">
      <c r="L571" s="19"/>
    </row>
    <row r="572" spans="12:12" x14ac:dyDescent="0.3">
      <c r="L572" s="19"/>
    </row>
    <row r="573" spans="12:12" x14ac:dyDescent="0.3">
      <c r="L573" s="19"/>
    </row>
    <row r="574" spans="12:12" x14ac:dyDescent="0.3">
      <c r="L574" s="19"/>
    </row>
    <row r="575" spans="12:12" x14ac:dyDescent="0.3">
      <c r="L575" s="19"/>
    </row>
    <row r="576" spans="12:12" x14ac:dyDescent="0.3">
      <c r="L576" s="19"/>
    </row>
    <row r="577" spans="12:12" x14ac:dyDescent="0.3">
      <c r="L577" s="19"/>
    </row>
    <row r="578" spans="12:12" x14ac:dyDescent="0.3">
      <c r="L578" s="19"/>
    </row>
    <row r="579" spans="12:12" x14ac:dyDescent="0.3">
      <c r="L579" s="19"/>
    </row>
    <row r="580" spans="12:12" x14ac:dyDescent="0.3">
      <c r="L580" s="19"/>
    </row>
    <row r="581" spans="12:12" x14ac:dyDescent="0.3">
      <c r="L581" s="19"/>
    </row>
    <row r="582" spans="12:12" x14ac:dyDescent="0.3">
      <c r="L582" s="19"/>
    </row>
    <row r="583" spans="12:12" x14ac:dyDescent="0.3">
      <c r="L583" s="19"/>
    </row>
    <row r="584" spans="12:12" x14ac:dyDescent="0.3">
      <c r="L584" s="19"/>
    </row>
    <row r="585" spans="12:12" x14ac:dyDescent="0.3">
      <c r="L585" s="19"/>
    </row>
    <row r="586" spans="12:12" x14ac:dyDescent="0.3">
      <c r="L586" s="19"/>
    </row>
    <row r="587" spans="12:12" x14ac:dyDescent="0.3">
      <c r="L587" s="19"/>
    </row>
    <row r="588" spans="12:12" x14ac:dyDescent="0.3">
      <c r="L588" s="19"/>
    </row>
    <row r="589" spans="12:12" x14ac:dyDescent="0.3">
      <c r="L589" s="19"/>
    </row>
    <row r="590" spans="12:12" x14ac:dyDescent="0.3">
      <c r="L590" s="19"/>
    </row>
    <row r="591" spans="12:12" x14ac:dyDescent="0.3">
      <c r="L591" s="19"/>
    </row>
    <row r="592" spans="12:12" x14ac:dyDescent="0.3">
      <c r="L592" s="19"/>
    </row>
    <row r="593" spans="12:12" x14ac:dyDescent="0.3">
      <c r="L593" s="19"/>
    </row>
    <row r="594" spans="12:12" x14ac:dyDescent="0.3">
      <c r="L594" s="19"/>
    </row>
    <row r="595" spans="12:12" x14ac:dyDescent="0.3">
      <c r="L595" s="19"/>
    </row>
    <row r="596" spans="12:12" x14ac:dyDescent="0.3">
      <c r="L596" s="19"/>
    </row>
    <row r="597" spans="12:12" x14ac:dyDescent="0.3">
      <c r="L597" s="19"/>
    </row>
    <row r="598" spans="12:12" x14ac:dyDescent="0.3">
      <c r="L598" s="19"/>
    </row>
    <row r="599" spans="12:12" x14ac:dyDescent="0.3">
      <c r="L599" s="19"/>
    </row>
    <row r="600" spans="12:12" x14ac:dyDescent="0.3">
      <c r="L600" s="19"/>
    </row>
    <row r="601" spans="12:12" x14ac:dyDescent="0.3">
      <c r="L601" s="19"/>
    </row>
    <row r="602" spans="12:12" x14ac:dyDescent="0.3">
      <c r="L602" s="19"/>
    </row>
    <row r="603" spans="12:12" x14ac:dyDescent="0.3">
      <c r="L603" s="19"/>
    </row>
    <row r="604" spans="12:12" x14ac:dyDescent="0.3">
      <c r="L604" s="19"/>
    </row>
    <row r="605" spans="12:12" x14ac:dyDescent="0.3">
      <c r="L605" s="19"/>
    </row>
    <row r="606" spans="12:12" x14ac:dyDescent="0.3">
      <c r="L606" s="19"/>
    </row>
    <row r="607" spans="12:12" x14ac:dyDescent="0.3">
      <c r="L607" s="19"/>
    </row>
    <row r="608" spans="12:12" x14ac:dyDescent="0.3">
      <c r="L608" s="19"/>
    </row>
    <row r="609" spans="12:12" x14ac:dyDescent="0.3">
      <c r="L609" s="19"/>
    </row>
    <row r="610" spans="12:12" x14ac:dyDescent="0.3">
      <c r="L610" s="19"/>
    </row>
    <row r="611" spans="12:12" x14ac:dyDescent="0.3">
      <c r="L611" s="19"/>
    </row>
    <row r="612" spans="12:12" x14ac:dyDescent="0.3">
      <c r="L612" s="19"/>
    </row>
    <row r="613" spans="12:12" x14ac:dyDescent="0.3">
      <c r="L613" s="19"/>
    </row>
    <row r="614" spans="12:12" x14ac:dyDescent="0.3">
      <c r="L614" s="19"/>
    </row>
    <row r="615" spans="12:12" x14ac:dyDescent="0.3">
      <c r="L615" s="19"/>
    </row>
    <row r="616" spans="12:12" x14ac:dyDescent="0.3">
      <c r="L616" s="19"/>
    </row>
    <row r="617" spans="12:12" x14ac:dyDescent="0.3">
      <c r="L617" s="19"/>
    </row>
    <row r="618" spans="12:12" x14ac:dyDescent="0.3">
      <c r="L618" s="19"/>
    </row>
    <row r="619" spans="12:12" x14ac:dyDescent="0.3">
      <c r="L619" s="19"/>
    </row>
    <row r="620" spans="12:12" x14ac:dyDescent="0.3">
      <c r="L620" s="19"/>
    </row>
    <row r="621" spans="12:12" x14ac:dyDescent="0.3">
      <c r="L621" s="19"/>
    </row>
    <row r="622" spans="12:12" x14ac:dyDescent="0.3">
      <c r="L622" s="19"/>
    </row>
    <row r="623" spans="12:12" x14ac:dyDescent="0.3">
      <c r="L623" s="19"/>
    </row>
    <row r="624" spans="12:12" x14ac:dyDescent="0.3">
      <c r="L624" s="19"/>
    </row>
    <row r="625" spans="12:12" x14ac:dyDescent="0.3">
      <c r="L625" s="19"/>
    </row>
    <row r="626" spans="12:12" x14ac:dyDescent="0.3">
      <c r="L626" s="19"/>
    </row>
    <row r="627" spans="12:12" x14ac:dyDescent="0.3">
      <c r="L627" s="19"/>
    </row>
    <row r="628" spans="12:12" x14ac:dyDescent="0.3">
      <c r="L628" s="19"/>
    </row>
    <row r="629" spans="12:12" x14ac:dyDescent="0.3">
      <c r="L629" s="19"/>
    </row>
    <row r="630" spans="12:12" x14ac:dyDescent="0.3">
      <c r="L630" s="19"/>
    </row>
    <row r="631" spans="12:12" x14ac:dyDescent="0.3">
      <c r="L631" s="19"/>
    </row>
    <row r="632" spans="12:12" x14ac:dyDescent="0.3">
      <c r="L632" s="19"/>
    </row>
    <row r="633" spans="12:12" x14ac:dyDescent="0.3">
      <c r="L633" s="19"/>
    </row>
    <row r="634" spans="12:12" x14ac:dyDescent="0.3">
      <c r="L634" s="19"/>
    </row>
    <row r="635" spans="12:12" x14ac:dyDescent="0.3">
      <c r="L635" s="19"/>
    </row>
    <row r="636" spans="12:12" x14ac:dyDescent="0.3">
      <c r="L636" s="19"/>
    </row>
    <row r="637" spans="12:12" x14ac:dyDescent="0.3">
      <c r="L637" s="19"/>
    </row>
    <row r="638" spans="12:12" x14ac:dyDescent="0.3">
      <c r="L638" s="19"/>
    </row>
    <row r="639" spans="12:12" x14ac:dyDescent="0.3">
      <c r="L639" s="19"/>
    </row>
    <row r="640" spans="12:12" x14ac:dyDescent="0.3">
      <c r="L640" s="19"/>
    </row>
    <row r="641" spans="12:12" x14ac:dyDescent="0.3">
      <c r="L641" s="19"/>
    </row>
    <row r="642" spans="12:12" x14ac:dyDescent="0.3">
      <c r="L642" s="19"/>
    </row>
    <row r="643" spans="12:12" x14ac:dyDescent="0.3">
      <c r="L643" s="19"/>
    </row>
    <row r="644" spans="12:12" x14ac:dyDescent="0.3">
      <c r="L644" s="19"/>
    </row>
    <row r="645" spans="12:12" x14ac:dyDescent="0.3">
      <c r="L645" s="19"/>
    </row>
    <row r="646" spans="12:12" x14ac:dyDescent="0.3">
      <c r="L646" s="19"/>
    </row>
    <row r="647" spans="12:12" x14ac:dyDescent="0.3">
      <c r="L647" s="19"/>
    </row>
    <row r="648" spans="12:12" x14ac:dyDescent="0.3">
      <c r="L648" s="19"/>
    </row>
    <row r="649" spans="12:12" x14ac:dyDescent="0.3">
      <c r="L649" s="19"/>
    </row>
    <row r="650" spans="12:12" x14ac:dyDescent="0.3">
      <c r="L650" s="19"/>
    </row>
    <row r="651" spans="12:12" x14ac:dyDescent="0.3">
      <c r="L651" s="19"/>
    </row>
    <row r="652" spans="12:12" x14ac:dyDescent="0.3">
      <c r="L652" s="19"/>
    </row>
    <row r="653" spans="12:12" x14ac:dyDescent="0.3">
      <c r="L653" s="19"/>
    </row>
    <row r="654" spans="12:12" x14ac:dyDescent="0.3">
      <c r="L654" s="19"/>
    </row>
    <row r="655" spans="12:12" x14ac:dyDescent="0.3">
      <c r="L655" s="19"/>
    </row>
    <row r="656" spans="12:12" x14ac:dyDescent="0.3">
      <c r="L656" s="19"/>
    </row>
    <row r="657" spans="12:12" x14ac:dyDescent="0.3">
      <c r="L657" s="19"/>
    </row>
    <row r="658" spans="12:12" x14ac:dyDescent="0.3">
      <c r="L658" s="19"/>
    </row>
    <row r="659" spans="12:12" x14ac:dyDescent="0.3">
      <c r="L659" s="19"/>
    </row>
    <row r="660" spans="12:12" x14ac:dyDescent="0.3">
      <c r="L660" s="19"/>
    </row>
    <row r="661" spans="12:12" x14ac:dyDescent="0.3">
      <c r="L661" s="19"/>
    </row>
    <row r="662" spans="12:12" x14ac:dyDescent="0.3">
      <c r="L662" s="19"/>
    </row>
    <row r="663" spans="12:12" x14ac:dyDescent="0.3">
      <c r="L663" s="19"/>
    </row>
    <row r="664" spans="12:12" x14ac:dyDescent="0.3">
      <c r="L664" s="19"/>
    </row>
    <row r="665" spans="12:12" x14ac:dyDescent="0.3">
      <c r="L665" s="19"/>
    </row>
    <row r="666" spans="12:12" x14ac:dyDescent="0.3">
      <c r="L666" s="19"/>
    </row>
    <row r="667" spans="12:12" x14ac:dyDescent="0.3">
      <c r="L667" s="19"/>
    </row>
    <row r="668" spans="12:12" x14ac:dyDescent="0.3">
      <c r="L668" s="19"/>
    </row>
    <row r="669" spans="12:12" x14ac:dyDescent="0.3">
      <c r="L669" s="19"/>
    </row>
    <row r="670" spans="12:12" x14ac:dyDescent="0.3">
      <c r="L670" s="19"/>
    </row>
    <row r="671" spans="12:12" x14ac:dyDescent="0.3">
      <c r="L671" s="19"/>
    </row>
    <row r="672" spans="12:12" x14ac:dyDescent="0.3">
      <c r="L672" s="19"/>
    </row>
    <row r="673" spans="12:12" x14ac:dyDescent="0.3">
      <c r="L673" s="19"/>
    </row>
    <row r="674" spans="12:12" x14ac:dyDescent="0.3">
      <c r="L674" s="19"/>
    </row>
    <row r="675" spans="12:12" x14ac:dyDescent="0.3">
      <c r="L675" s="19"/>
    </row>
    <row r="676" spans="12:12" x14ac:dyDescent="0.3">
      <c r="L676" s="19"/>
    </row>
    <row r="677" spans="12:12" x14ac:dyDescent="0.3">
      <c r="L677" s="19"/>
    </row>
    <row r="678" spans="12:12" x14ac:dyDescent="0.3">
      <c r="L678" s="19"/>
    </row>
    <row r="679" spans="12:12" x14ac:dyDescent="0.3">
      <c r="L679" s="19"/>
    </row>
    <row r="680" spans="12:12" x14ac:dyDescent="0.3">
      <c r="L680" s="19"/>
    </row>
    <row r="681" spans="12:12" x14ac:dyDescent="0.3">
      <c r="L681" s="19"/>
    </row>
    <row r="682" spans="12:12" x14ac:dyDescent="0.3">
      <c r="L682" s="19"/>
    </row>
    <row r="683" spans="12:12" x14ac:dyDescent="0.3">
      <c r="L683" s="19"/>
    </row>
    <row r="684" spans="12:12" x14ac:dyDescent="0.3">
      <c r="L684" s="19"/>
    </row>
    <row r="685" spans="12:12" x14ac:dyDescent="0.3">
      <c r="L685" s="19"/>
    </row>
    <row r="686" spans="12:12" x14ac:dyDescent="0.3">
      <c r="L686" s="19"/>
    </row>
    <row r="687" spans="12:12" x14ac:dyDescent="0.3">
      <c r="L687" s="19"/>
    </row>
    <row r="688" spans="12:12" x14ac:dyDescent="0.3">
      <c r="L688" s="19"/>
    </row>
    <row r="689" spans="12:12" x14ac:dyDescent="0.3">
      <c r="L689" s="19"/>
    </row>
    <row r="690" spans="12:12" x14ac:dyDescent="0.3">
      <c r="L690" s="19"/>
    </row>
    <row r="691" spans="12:12" x14ac:dyDescent="0.3">
      <c r="L691" s="19"/>
    </row>
    <row r="692" spans="12:12" x14ac:dyDescent="0.3">
      <c r="L692" s="19"/>
    </row>
    <row r="693" spans="12:12" x14ac:dyDescent="0.3">
      <c r="L693" s="19"/>
    </row>
    <row r="694" spans="12:12" x14ac:dyDescent="0.3">
      <c r="L694" s="19"/>
    </row>
    <row r="695" spans="12:12" x14ac:dyDescent="0.3">
      <c r="L695" s="19"/>
    </row>
    <row r="696" spans="12:12" x14ac:dyDescent="0.3">
      <c r="L696" s="19"/>
    </row>
    <row r="697" spans="12:12" x14ac:dyDescent="0.3">
      <c r="L697" s="19"/>
    </row>
    <row r="698" spans="12:12" x14ac:dyDescent="0.3">
      <c r="L698" s="19"/>
    </row>
    <row r="699" spans="12:12" x14ac:dyDescent="0.3">
      <c r="L699" s="19"/>
    </row>
    <row r="700" spans="12:12" x14ac:dyDescent="0.3">
      <c r="L700" s="19"/>
    </row>
    <row r="701" spans="12:12" x14ac:dyDescent="0.3">
      <c r="L701" s="19"/>
    </row>
    <row r="702" spans="12:12" x14ac:dyDescent="0.3">
      <c r="L702" s="19"/>
    </row>
    <row r="703" spans="12:12" x14ac:dyDescent="0.3">
      <c r="L703" s="19"/>
    </row>
    <row r="704" spans="12:12" x14ac:dyDescent="0.3">
      <c r="L704" s="19"/>
    </row>
    <row r="705" spans="12:12" x14ac:dyDescent="0.3">
      <c r="L705" s="19"/>
    </row>
    <row r="706" spans="12:12" x14ac:dyDescent="0.3">
      <c r="L706" s="19"/>
    </row>
    <row r="707" spans="12:12" x14ac:dyDescent="0.3">
      <c r="L707" s="19"/>
    </row>
    <row r="708" spans="12:12" x14ac:dyDescent="0.3">
      <c r="L708" s="19"/>
    </row>
    <row r="709" spans="12:12" x14ac:dyDescent="0.3">
      <c r="L709" s="19"/>
    </row>
    <row r="710" spans="12:12" x14ac:dyDescent="0.3">
      <c r="L710" s="19"/>
    </row>
    <row r="711" spans="12:12" x14ac:dyDescent="0.3">
      <c r="L711" s="19"/>
    </row>
    <row r="712" spans="12:12" x14ac:dyDescent="0.3">
      <c r="L712" s="19"/>
    </row>
    <row r="713" spans="12:12" x14ac:dyDescent="0.3">
      <c r="L713" s="19"/>
    </row>
    <row r="714" spans="12:12" x14ac:dyDescent="0.3">
      <c r="L714" s="19"/>
    </row>
    <row r="715" spans="12:12" x14ac:dyDescent="0.3">
      <c r="L715" s="19"/>
    </row>
    <row r="716" spans="12:12" x14ac:dyDescent="0.3">
      <c r="L716" s="19"/>
    </row>
    <row r="717" spans="12:12" x14ac:dyDescent="0.3">
      <c r="L717" s="19"/>
    </row>
    <row r="718" spans="12:12" x14ac:dyDescent="0.3">
      <c r="L718" s="19"/>
    </row>
    <row r="719" spans="12:12" x14ac:dyDescent="0.3">
      <c r="L719" s="19"/>
    </row>
    <row r="720" spans="12:12" x14ac:dyDescent="0.3">
      <c r="L720" s="19"/>
    </row>
    <row r="721" spans="12:12" x14ac:dyDescent="0.3">
      <c r="L721" s="19"/>
    </row>
    <row r="722" spans="12:12" x14ac:dyDescent="0.3">
      <c r="L722" s="19"/>
    </row>
    <row r="723" spans="12:12" x14ac:dyDescent="0.3">
      <c r="L723" s="19"/>
    </row>
    <row r="724" spans="12:12" x14ac:dyDescent="0.3">
      <c r="L724" s="19"/>
    </row>
    <row r="725" spans="12:12" x14ac:dyDescent="0.3">
      <c r="L725" s="19"/>
    </row>
    <row r="726" spans="12:12" x14ac:dyDescent="0.3">
      <c r="L726" s="19"/>
    </row>
    <row r="727" spans="12:12" x14ac:dyDescent="0.3">
      <c r="L727" s="19"/>
    </row>
    <row r="728" spans="12:12" x14ac:dyDescent="0.3">
      <c r="L728" s="19"/>
    </row>
    <row r="729" spans="12:12" x14ac:dyDescent="0.3">
      <c r="L729" s="19"/>
    </row>
    <row r="730" spans="12:12" x14ac:dyDescent="0.3">
      <c r="L730" s="19"/>
    </row>
    <row r="731" spans="12:12" x14ac:dyDescent="0.3">
      <c r="L731" s="19"/>
    </row>
    <row r="732" spans="12:12" x14ac:dyDescent="0.3">
      <c r="L732" s="19"/>
    </row>
    <row r="733" spans="12:12" x14ac:dyDescent="0.3">
      <c r="L733" s="19"/>
    </row>
    <row r="734" spans="12:12" x14ac:dyDescent="0.3">
      <c r="L734" s="19"/>
    </row>
    <row r="735" spans="12:12" x14ac:dyDescent="0.3">
      <c r="L735" s="19"/>
    </row>
    <row r="736" spans="12:12" x14ac:dyDescent="0.3">
      <c r="L736" s="19"/>
    </row>
    <row r="737" spans="12:12" x14ac:dyDescent="0.3">
      <c r="L737" s="19"/>
    </row>
    <row r="738" spans="12:12" x14ac:dyDescent="0.3">
      <c r="L738" s="19"/>
    </row>
    <row r="739" spans="12:12" x14ac:dyDescent="0.3">
      <c r="L739" s="19"/>
    </row>
    <row r="740" spans="12:12" x14ac:dyDescent="0.3">
      <c r="L740" s="19"/>
    </row>
    <row r="741" spans="12:12" x14ac:dyDescent="0.3">
      <c r="L741" s="19"/>
    </row>
    <row r="742" spans="12:12" x14ac:dyDescent="0.3">
      <c r="L742" s="19"/>
    </row>
    <row r="743" spans="12:12" x14ac:dyDescent="0.3">
      <c r="L743" s="19"/>
    </row>
    <row r="744" spans="12:12" x14ac:dyDescent="0.3">
      <c r="L744" s="19"/>
    </row>
    <row r="745" spans="12:12" x14ac:dyDescent="0.3">
      <c r="L745" s="19"/>
    </row>
    <row r="746" spans="12:12" x14ac:dyDescent="0.3">
      <c r="L746" s="19"/>
    </row>
    <row r="747" spans="12:12" x14ac:dyDescent="0.3">
      <c r="L747" s="19"/>
    </row>
    <row r="748" spans="12:12" x14ac:dyDescent="0.3">
      <c r="L748" s="19"/>
    </row>
    <row r="749" spans="12:12" x14ac:dyDescent="0.3">
      <c r="L749" s="19"/>
    </row>
    <row r="750" spans="12:12" x14ac:dyDescent="0.3">
      <c r="L750" s="19"/>
    </row>
    <row r="751" spans="12:12" x14ac:dyDescent="0.3">
      <c r="L751" s="19"/>
    </row>
    <row r="752" spans="12:12" x14ac:dyDescent="0.3">
      <c r="L752" s="19"/>
    </row>
    <row r="753" spans="12:12" x14ac:dyDescent="0.3">
      <c r="L753" s="19"/>
    </row>
    <row r="754" spans="12:12" x14ac:dyDescent="0.3">
      <c r="L754" s="19"/>
    </row>
    <row r="755" spans="12:12" x14ac:dyDescent="0.3">
      <c r="L755" s="19"/>
    </row>
    <row r="756" spans="12:12" x14ac:dyDescent="0.3">
      <c r="L756" s="19"/>
    </row>
    <row r="757" spans="12:12" x14ac:dyDescent="0.3">
      <c r="L757" s="19"/>
    </row>
    <row r="758" spans="12:12" x14ac:dyDescent="0.3">
      <c r="L758" s="19"/>
    </row>
    <row r="759" spans="12:12" x14ac:dyDescent="0.3">
      <c r="L759" s="19"/>
    </row>
    <row r="760" spans="12:12" x14ac:dyDescent="0.3">
      <c r="L760" s="19"/>
    </row>
    <row r="761" spans="12:12" x14ac:dyDescent="0.3">
      <c r="L761" s="19"/>
    </row>
    <row r="762" spans="12:12" x14ac:dyDescent="0.3">
      <c r="L762" s="19"/>
    </row>
    <row r="763" spans="12:12" x14ac:dyDescent="0.3">
      <c r="L763" s="19"/>
    </row>
    <row r="764" spans="12:12" x14ac:dyDescent="0.3">
      <c r="L764" s="19"/>
    </row>
    <row r="765" spans="12:12" x14ac:dyDescent="0.3">
      <c r="L765" s="19"/>
    </row>
    <row r="766" spans="12:12" x14ac:dyDescent="0.3">
      <c r="L766" s="19"/>
    </row>
    <row r="767" spans="12:12" x14ac:dyDescent="0.3">
      <c r="L767" s="19"/>
    </row>
    <row r="768" spans="12:12" x14ac:dyDescent="0.3">
      <c r="L768" s="19"/>
    </row>
    <row r="769" spans="12:12" x14ac:dyDescent="0.3">
      <c r="L769" s="19"/>
    </row>
    <row r="770" spans="12:12" x14ac:dyDescent="0.3">
      <c r="L770" s="19"/>
    </row>
    <row r="771" spans="12:12" x14ac:dyDescent="0.3">
      <c r="L771" s="19"/>
    </row>
    <row r="772" spans="12:12" x14ac:dyDescent="0.3">
      <c r="L772" s="19"/>
    </row>
    <row r="773" spans="12:12" x14ac:dyDescent="0.3">
      <c r="L773" s="19"/>
    </row>
    <row r="774" spans="12:12" x14ac:dyDescent="0.3">
      <c r="L774" s="19"/>
    </row>
    <row r="775" spans="12:12" x14ac:dyDescent="0.3">
      <c r="L775" s="19"/>
    </row>
    <row r="776" spans="12:12" x14ac:dyDescent="0.3">
      <c r="L776" s="19"/>
    </row>
    <row r="777" spans="12:12" x14ac:dyDescent="0.3">
      <c r="L777" s="19"/>
    </row>
    <row r="778" spans="12:12" x14ac:dyDescent="0.3">
      <c r="L778" s="19"/>
    </row>
    <row r="779" spans="12:12" x14ac:dyDescent="0.3">
      <c r="L779" s="19"/>
    </row>
    <row r="780" spans="12:12" x14ac:dyDescent="0.3">
      <c r="L780" s="19"/>
    </row>
    <row r="781" spans="12:12" x14ac:dyDescent="0.3">
      <c r="L781" s="19"/>
    </row>
    <row r="782" spans="12:12" x14ac:dyDescent="0.3">
      <c r="L782" s="19"/>
    </row>
    <row r="783" spans="12:12" x14ac:dyDescent="0.3">
      <c r="L783" s="19"/>
    </row>
    <row r="784" spans="12:12" x14ac:dyDescent="0.3">
      <c r="L784" s="19"/>
    </row>
    <row r="785" spans="12:12" x14ac:dyDescent="0.3">
      <c r="L785" s="19"/>
    </row>
    <row r="786" spans="12:12" x14ac:dyDescent="0.3">
      <c r="L786" s="19"/>
    </row>
    <row r="787" spans="12:12" x14ac:dyDescent="0.3">
      <c r="L787" s="19"/>
    </row>
    <row r="788" spans="12:12" x14ac:dyDescent="0.3">
      <c r="L788" s="19"/>
    </row>
    <row r="789" spans="12:12" x14ac:dyDescent="0.3">
      <c r="L789" s="19"/>
    </row>
    <row r="790" spans="12:12" x14ac:dyDescent="0.3">
      <c r="L790" s="19"/>
    </row>
    <row r="791" spans="12:12" x14ac:dyDescent="0.3">
      <c r="L791" s="19"/>
    </row>
    <row r="792" spans="12:12" x14ac:dyDescent="0.3">
      <c r="L792" s="19"/>
    </row>
    <row r="793" spans="12:12" x14ac:dyDescent="0.3">
      <c r="L793" s="19"/>
    </row>
    <row r="794" spans="12:12" x14ac:dyDescent="0.3">
      <c r="L794" s="19"/>
    </row>
    <row r="795" spans="12:12" x14ac:dyDescent="0.3">
      <c r="L795" s="19"/>
    </row>
    <row r="796" spans="12:12" x14ac:dyDescent="0.3">
      <c r="L796" s="19"/>
    </row>
    <row r="797" spans="12:12" x14ac:dyDescent="0.3">
      <c r="L797" s="19"/>
    </row>
    <row r="798" spans="12:12" x14ac:dyDescent="0.3">
      <c r="L798" s="19"/>
    </row>
    <row r="799" spans="12:12" x14ac:dyDescent="0.3">
      <c r="L799" s="19"/>
    </row>
    <row r="800" spans="12:12" x14ac:dyDescent="0.3">
      <c r="L800" s="19"/>
    </row>
    <row r="801" spans="12:12" x14ac:dyDescent="0.3">
      <c r="L801" s="19"/>
    </row>
    <row r="802" spans="12:12" x14ac:dyDescent="0.3">
      <c r="L802" s="19"/>
    </row>
    <row r="803" spans="12:12" x14ac:dyDescent="0.3">
      <c r="L803" s="19"/>
    </row>
    <row r="804" spans="12:12" x14ac:dyDescent="0.3">
      <c r="L804" s="19"/>
    </row>
    <row r="805" spans="12:12" x14ac:dyDescent="0.3">
      <c r="L805" s="19"/>
    </row>
    <row r="806" spans="12:12" x14ac:dyDescent="0.3">
      <c r="L806" s="19"/>
    </row>
    <row r="807" spans="12:12" x14ac:dyDescent="0.3">
      <c r="L807" s="19"/>
    </row>
    <row r="808" spans="12:12" x14ac:dyDescent="0.3">
      <c r="L808" s="19"/>
    </row>
    <row r="809" spans="12:12" x14ac:dyDescent="0.3">
      <c r="L809" s="19"/>
    </row>
    <row r="810" spans="12:12" x14ac:dyDescent="0.3">
      <c r="L810" s="19"/>
    </row>
    <row r="811" spans="12:12" x14ac:dyDescent="0.3">
      <c r="L811" s="19"/>
    </row>
    <row r="812" spans="12:12" x14ac:dyDescent="0.3">
      <c r="L812" s="19"/>
    </row>
    <row r="813" spans="12:12" x14ac:dyDescent="0.3">
      <c r="L813" s="19"/>
    </row>
    <row r="814" spans="12:12" x14ac:dyDescent="0.3">
      <c r="L814" s="19"/>
    </row>
    <row r="815" spans="12:12" x14ac:dyDescent="0.3">
      <c r="L815" s="19"/>
    </row>
    <row r="816" spans="12:12" x14ac:dyDescent="0.3">
      <c r="L816" s="19"/>
    </row>
    <row r="817" spans="12:12" x14ac:dyDescent="0.3">
      <c r="L817" s="19"/>
    </row>
    <row r="818" spans="12:12" x14ac:dyDescent="0.3">
      <c r="L818" s="19"/>
    </row>
    <row r="819" spans="12:12" x14ac:dyDescent="0.3">
      <c r="L819" s="19"/>
    </row>
    <row r="820" spans="12:12" x14ac:dyDescent="0.3">
      <c r="L820" s="19"/>
    </row>
    <row r="821" spans="12:12" x14ac:dyDescent="0.3">
      <c r="L821" s="19"/>
    </row>
    <row r="822" spans="12:12" x14ac:dyDescent="0.3">
      <c r="L822" s="19"/>
    </row>
    <row r="823" spans="12:12" x14ac:dyDescent="0.3">
      <c r="L823" s="19"/>
    </row>
    <row r="824" spans="12:12" x14ac:dyDescent="0.3">
      <c r="L824" s="19"/>
    </row>
    <row r="825" spans="12:12" x14ac:dyDescent="0.3">
      <c r="L825" s="19"/>
    </row>
    <row r="826" spans="12:12" x14ac:dyDescent="0.3">
      <c r="L826" s="19"/>
    </row>
    <row r="827" spans="12:12" x14ac:dyDescent="0.3">
      <c r="L827" s="19"/>
    </row>
    <row r="828" spans="12:12" x14ac:dyDescent="0.3">
      <c r="L828" s="19"/>
    </row>
    <row r="829" spans="12:12" x14ac:dyDescent="0.3">
      <c r="L829" s="19"/>
    </row>
    <row r="830" spans="12:12" x14ac:dyDescent="0.3">
      <c r="L830" s="19"/>
    </row>
    <row r="831" spans="12:12" x14ac:dyDescent="0.3">
      <c r="L831" s="19"/>
    </row>
    <row r="832" spans="12:12" x14ac:dyDescent="0.3">
      <c r="L832" s="19"/>
    </row>
    <row r="833" spans="12:12" x14ac:dyDescent="0.3">
      <c r="L833" s="19"/>
    </row>
    <row r="834" spans="12:12" x14ac:dyDescent="0.3">
      <c r="L834" s="19"/>
    </row>
    <row r="835" spans="12:12" x14ac:dyDescent="0.3">
      <c r="L835" s="19"/>
    </row>
    <row r="836" spans="12:12" x14ac:dyDescent="0.3">
      <c r="L836" s="19"/>
    </row>
    <row r="837" spans="12:12" x14ac:dyDescent="0.3">
      <c r="L837" s="19"/>
    </row>
    <row r="838" spans="12:12" x14ac:dyDescent="0.3">
      <c r="L838" s="19"/>
    </row>
    <row r="839" spans="12:12" x14ac:dyDescent="0.3">
      <c r="L839" s="19"/>
    </row>
    <row r="840" spans="12:12" x14ac:dyDescent="0.3">
      <c r="L840" s="19"/>
    </row>
    <row r="841" spans="12:12" x14ac:dyDescent="0.3">
      <c r="L841" s="19"/>
    </row>
    <row r="842" spans="12:12" x14ac:dyDescent="0.3">
      <c r="L842" s="19"/>
    </row>
    <row r="843" spans="12:12" x14ac:dyDescent="0.3">
      <c r="L843" s="19"/>
    </row>
    <row r="844" spans="12:12" x14ac:dyDescent="0.3">
      <c r="L844" s="19"/>
    </row>
    <row r="845" spans="12:12" x14ac:dyDescent="0.3">
      <c r="L845" s="19"/>
    </row>
    <row r="846" spans="12:12" x14ac:dyDescent="0.3">
      <c r="L846" s="19"/>
    </row>
    <row r="847" spans="12:12" x14ac:dyDescent="0.3">
      <c r="L847" s="19"/>
    </row>
    <row r="848" spans="12:12" x14ac:dyDescent="0.3">
      <c r="L848" s="19"/>
    </row>
    <row r="849" spans="12:12" x14ac:dyDescent="0.3">
      <c r="L849" s="19"/>
    </row>
    <row r="850" spans="12:12" x14ac:dyDescent="0.3">
      <c r="L850" s="19"/>
    </row>
    <row r="851" spans="12:12" x14ac:dyDescent="0.3">
      <c r="L851" s="19"/>
    </row>
    <row r="852" spans="12:12" x14ac:dyDescent="0.3">
      <c r="L852" s="19"/>
    </row>
    <row r="853" spans="12:12" x14ac:dyDescent="0.3">
      <c r="L853" s="19"/>
    </row>
    <row r="854" spans="12:12" x14ac:dyDescent="0.3">
      <c r="L854" s="19"/>
    </row>
    <row r="855" spans="12:12" x14ac:dyDescent="0.3">
      <c r="L855" s="19"/>
    </row>
    <row r="856" spans="12:12" x14ac:dyDescent="0.3">
      <c r="L856" s="19"/>
    </row>
    <row r="857" spans="12:12" x14ac:dyDescent="0.3">
      <c r="L857" s="19"/>
    </row>
    <row r="858" spans="12:12" x14ac:dyDescent="0.3">
      <c r="L858" s="19"/>
    </row>
    <row r="859" spans="12:12" x14ac:dyDescent="0.3">
      <c r="L859" s="19"/>
    </row>
    <row r="860" spans="12:12" x14ac:dyDescent="0.3">
      <c r="L860" s="19"/>
    </row>
    <row r="861" spans="12:12" x14ac:dyDescent="0.3">
      <c r="L861" s="19"/>
    </row>
    <row r="862" spans="12:12" x14ac:dyDescent="0.3">
      <c r="L862" s="19"/>
    </row>
    <row r="863" spans="12:12" x14ac:dyDescent="0.3">
      <c r="L863" s="19"/>
    </row>
    <row r="864" spans="12:12" x14ac:dyDescent="0.3">
      <c r="L864" s="19"/>
    </row>
    <row r="865" spans="12:12" x14ac:dyDescent="0.3">
      <c r="L865" s="19"/>
    </row>
    <row r="866" spans="12:12" x14ac:dyDescent="0.3">
      <c r="L866" s="19"/>
    </row>
    <row r="867" spans="12:12" x14ac:dyDescent="0.3">
      <c r="L867" s="19"/>
    </row>
    <row r="868" spans="12:12" x14ac:dyDescent="0.3">
      <c r="L868" s="19"/>
    </row>
    <row r="869" spans="12:12" x14ac:dyDescent="0.3">
      <c r="L869" s="19"/>
    </row>
    <row r="870" spans="12:12" x14ac:dyDescent="0.3">
      <c r="L870" s="19"/>
    </row>
    <row r="871" spans="12:12" x14ac:dyDescent="0.3">
      <c r="L871" s="19"/>
    </row>
    <row r="872" spans="12:12" x14ac:dyDescent="0.3">
      <c r="L872" s="19"/>
    </row>
    <row r="873" spans="12:12" x14ac:dyDescent="0.3">
      <c r="L873" s="19"/>
    </row>
    <row r="874" spans="12:12" x14ac:dyDescent="0.3">
      <c r="L874" s="19"/>
    </row>
    <row r="875" spans="12:12" x14ac:dyDescent="0.3">
      <c r="L875" s="19"/>
    </row>
    <row r="876" spans="12:12" x14ac:dyDescent="0.3">
      <c r="L876" s="19"/>
    </row>
    <row r="877" spans="12:12" x14ac:dyDescent="0.3">
      <c r="L877" s="19"/>
    </row>
    <row r="878" spans="12:12" x14ac:dyDescent="0.3">
      <c r="L878" s="19"/>
    </row>
    <row r="879" spans="12:12" x14ac:dyDescent="0.3">
      <c r="L879" s="19"/>
    </row>
    <row r="880" spans="12:12" x14ac:dyDescent="0.3">
      <c r="L880" s="19"/>
    </row>
    <row r="881" spans="12:12" x14ac:dyDescent="0.3">
      <c r="L881" s="19"/>
    </row>
    <row r="882" spans="12:12" x14ac:dyDescent="0.3">
      <c r="L882" s="19"/>
    </row>
    <row r="883" spans="12:12" x14ac:dyDescent="0.3">
      <c r="L883" s="19"/>
    </row>
    <row r="884" spans="12:12" x14ac:dyDescent="0.3">
      <c r="L884" s="19"/>
    </row>
    <row r="885" spans="12:12" x14ac:dyDescent="0.3">
      <c r="L885" s="19"/>
    </row>
    <row r="886" spans="12:12" x14ac:dyDescent="0.3">
      <c r="L886" s="19"/>
    </row>
    <row r="887" spans="12:12" x14ac:dyDescent="0.3">
      <c r="L887" s="19"/>
    </row>
    <row r="888" spans="12:12" x14ac:dyDescent="0.3">
      <c r="L888" s="19"/>
    </row>
    <row r="889" spans="12:12" x14ac:dyDescent="0.3">
      <c r="L889" s="19"/>
    </row>
    <row r="890" spans="12:12" x14ac:dyDescent="0.3">
      <c r="L890" s="19"/>
    </row>
    <row r="891" spans="12:12" x14ac:dyDescent="0.3">
      <c r="L891" s="19"/>
    </row>
    <row r="892" spans="12:12" x14ac:dyDescent="0.3">
      <c r="L892" s="19"/>
    </row>
    <row r="893" spans="12:12" x14ac:dyDescent="0.3">
      <c r="L893" s="19"/>
    </row>
    <row r="894" spans="12:12" x14ac:dyDescent="0.3">
      <c r="L894" s="19"/>
    </row>
    <row r="895" spans="12:12" x14ac:dyDescent="0.3">
      <c r="L895" s="19"/>
    </row>
    <row r="896" spans="12:12" x14ac:dyDescent="0.3">
      <c r="L896" s="19"/>
    </row>
    <row r="897" spans="12:12" x14ac:dyDescent="0.3">
      <c r="L897" s="19"/>
    </row>
    <row r="898" spans="12:12" x14ac:dyDescent="0.3">
      <c r="L898" s="19"/>
    </row>
    <row r="899" spans="12:12" x14ac:dyDescent="0.3">
      <c r="L899" s="19"/>
    </row>
    <row r="900" spans="12:12" x14ac:dyDescent="0.3">
      <c r="L900" s="19"/>
    </row>
    <row r="901" spans="12:12" x14ac:dyDescent="0.3">
      <c r="L901" s="19"/>
    </row>
    <row r="902" spans="12:12" x14ac:dyDescent="0.3">
      <c r="L902" s="19"/>
    </row>
    <row r="903" spans="12:12" x14ac:dyDescent="0.3">
      <c r="L903" s="19"/>
    </row>
    <row r="904" spans="12:12" x14ac:dyDescent="0.3">
      <c r="L904" s="19"/>
    </row>
    <row r="905" spans="12:12" x14ac:dyDescent="0.3">
      <c r="L905" s="19"/>
    </row>
    <row r="906" spans="12:12" x14ac:dyDescent="0.3">
      <c r="L906" s="19"/>
    </row>
    <row r="907" spans="12:12" x14ac:dyDescent="0.3">
      <c r="L907" s="19"/>
    </row>
    <row r="908" spans="12:12" x14ac:dyDescent="0.3">
      <c r="L908" s="19"/>
    </row>
    <row r="909" spans="12:12" x14ac:dyDescent="0.3">
      <c r="L909" s="19"/>
    </row>
    <row r="910" spans="12:12" x14ac:dyDescent="0.3">
      <c r="L910" s="19"/>
    </row>
    <row r="911" spans="12:12" x14ac:dyDescent="0.3">
      <c r="L911" s="19"/>
    </row>
    <row r="912" spans="12:12" x14ac:dyDescent="0.3">
      <c r="L912" s="19"/>
    </row>
    <row r="913" spans="12:12" x14ac:dyDescent="0.3">
      <c r="L913" s="19"/>
    </row>
    <row r="914" spans="12:12" x14ac:dyDescent="0.3">
      <c r="L914" s="19"/>
    </row>
    <row r="915" spans="12:12" x14ac:dyDescent="0.3">
      <c r="L915" s="19"/>
    </row>
    <row r="916" spans="12:12" x14ac:dyDescent="0.3">
      <c r="L916" s="19"/>
    </row>
    <row r="917" spans="12:12" x14ac:dyDescent="0.3">
      <c r="L917" s="19"/>
    </row>
    <row r="918" spans="12:12" x14ac:dyDescent="0.3">
      <c r="L918" s="19"/>
    </row>
    <row r="919" spans="12:12" x14ac:dyDescent="0.3">
      <c r="L919" s="19"/>
    </row>
    <row r="920" spans="12:12" x14ac:dyDescent="0.3">
      <c r="L920" s="19"/>
    </row>
    <row r="921" spans="12:12" x14ac:dyDescent="0.3">
      <c r="L921" s="19"/>
    </row>
    <row r="922" spans="12:12" x14ac:dyDescent="0.3">
      <c r="L922" s="19"/>
    </row>
    <row r="923" spans="12:12" x14ac:dyDescent="0.3">
      <c r="L923" s="19"/>
    </row>
    <row r="924" spans="12:12" x14ac:dyDescent="0.3">
      <c r="L924" s="19"/>
    </row>
    <row r="925" spans="12:12" x14ac:dyDescent="0.3">
      <c r="L925" s="19"/>
    </row>
    <row r="926" spans="12:12" x14ac:dyDescent="0.3">
      <c r="L926" s="19"/>
    </row>
    <row r="927" spans="12:12" x14ac:dyDescent="0.3">
      <c r="L927" s="19"/>
    </row>
    <row r="928" spans="12:12" x14ac:dyDescent="0.3">
      <c r="L928" s="19"/>
    </row>
    <row r="929" spans="12:12" x14ac:dyDescent="0.3">
      <c r="L929" s="19"/>
    </row>
    <row r="930" spans="12:12" x14ac:dyDescent="0.3">
      <c r="L930" s="19"/>
    </row>
    <row r="931" spans="12:12" x14ac:dyDescent="0.3">
      <c r="L931" s="19"/>
    </row>
    <row r="932" spans="12:12" x14ac:dyDescent="0.3">
      <c r="L932" s="19"/>
    </row>
    <row r="933" spans="12:12" x14ac:dyDescent="0.3">
      <c r="L933" s="19"/>
    </row>
    <row r="934" spans="12:12" x14ac:dyDescent="0.3">
      <c r="L934" s="19"/>
    </row>
    <row r="935" spans="12:12" x14ac:dyDescent="0.3">
      <c r="L935" s="19"/>
    </row>
    <row r="936" spans="12:12" x14ac:dyDescent="0.3">
      <c r="L936" s="19"/>
    </row>
    <row r="937" spans="12:12" x14ac:dyDescent="0.3">
      <c r="L937" s="19"/>
    </row>
    <row r="938" spans="12:12" x14ac:dyDescent="0.3">
      <c r="L938" s="19"/>
    </row>
    <row r="939" spans="12:12" x14ac:dyDescent="0.3">
      <c r="L939" s="19"/>
    </row>
    <row r="940" spans="12:12" x14ac:dyDescent="0.3">
      <c r="L940" s="19"/>
    </row>
    <row r="941" spans="12:12" x14ac:dyDescent="0.3">
      <c r="L941" s="19"/>
    </row>
    <row r="942" spans="12:12" x14ac:dyDescent="0.3">
      <c r="L942" s="19"/>
    </row>
    <row r="943" spans="12:12" x14ac:dyDescent="0.3">
      <c r="L943" s="19"/>
    </row>
    <row r="944" spans="12:12" x14ac:dyDescent="0.3">
      <c r="L944" s="19"/>
    </row>
    <row r="945" spans="12:12" x14ac:dyDescent="0.3">
      <c r="L945" s="19"/>
    </row>
    <row r="946" spans="12:12" x14ac:dyDescent="0.3">
      <c r="L946" s="19"/>
    </row>
    <row r="947" spans="12:12" x14ac:dyDescent="0.3">
      <c r="L947" s="19"/>
    </row>
    <row r="948" spans="12:12" x14ac:dyDescent="0.3">
      <c r="L948" s="19"/>
    </row>
    <row r="949" spans="12:12" x14ac:dyDescent="0.3">
      <c r="L949" s="19"/>
    </row>
    <row r="950" spans="12:12" x14ac:dyDescent="0.3">
      <c r="L950" s="19"/>
    </row>
    <row r="951" spans="12:12" x14ac:dyDescent="0.3">
      <c r="L951" s="19"/>
    </row>
    <row r="952" spans="12:12" x14ac:dyDescent="0.3">
      <c r="L952" s="19"/>
    </row>
    <row r="953" spans="12:12" x14ac:dyDescent="0.3">
      <c r="L953" s="19"/>
    </row>
    <row r="954" spans="12:12" x14ac:dyDescent="0.3">
      <c r="L954" s="19"/>
    </row>
    <row r="955" spans="12:12" x14ac:dyDescent="0.3">
      <c r="L955" s="19"/>
    </row>
    <row r="956" spans="12:12" x14ac:dyDescent="0.3">
      <c r="L956" s="19"/>
    </row>
    <row r="957" spans="12:12" x14ac:dyDescent="0.3">
      <c r="L957" s="19"/>
    </row>
    <row r="958" spans="12:12" x14ac:dyDescent="0.3">
      <c r="L958" s="19"/>
    </row>
    <row r="959" spans="12:12" x14ac:dyDescent="0.3">
      <c r="L959" s="19"/>
    </row>
    <row r="960" spans="12:12" x14ac:dyDescent="0.3">
      <c r="L960" s="19"/>
    </row>
    <row r="961" spans="12:12" x14ac:dyDescent="0.3">
      <c r="L961" s="19"/>
    </row>
    <row r="962" spans="12:12" x14ac:dyDescent="0.3">
      <c r="L962" s="19"/>
    </row>
    <row r="963" spans="12:12" x14ac:dyDescent="0.3">
      <c r="L963" s="19"/>
    </row>
    <row r="964" spans="12:12" x14ac:dyDescent="0.3">
      <c r="L964" s="19"/>
    </row>
    <row r="965" spans="12:12" x14ac:dyDescent="0.3">
      <c r="L965" s="19"/>
    </row>
    <row r="966" spans="12:12" x14ac:dyDescent="0.3">
      <c r="L966" s="19"/>
    </row>
    <row r="967" spans="12:12" x14ac:dyDescent="0.3">
      <c r="L967" s="19"/>
    </row>
    <row r="968" spans="12:12" x14ac:dyDescent="0.3">
      <c r="L968" s="19"/>
    </row>
    <row r="969" spans="12:12" x14ac:dyDescent="0.3">
      <c r="L969" s="19"/>
    </row>
    <row r="970" spans="12:12" x14ac:dyDescent="0.3">
      <c r="L970" s="19"/>
    </row>
    <row r="971" spans="12:12" x14ac:dyDescent="0.3">
      <c r="L971" s="19"/>
    </row>
    <row r="972" spans="12:12" x14ac:dyDescent="0.3">
      <c r="L972" s="19"/>
    </row>
    <row r="973" spans="12:12" x14ac:dyDescent="0.3">
      <c r="L973" s="19"/>
    </row>
    <row r="974" spans="12:12" x14ac:dyDescent="0.3">
      <c r="L974" s="19"/>
    </row>
    <row r="975" spans="12:12" x14ac:dyDescent="0.3">
      <c r="L975" s="19"/>
    </row>
    <row r="976" spans="12:12" x14ac:dyDescent="0.3">
      <c r="L976" s="19"/>
    </row>
    <row r="977" spans="12:12" x14ac:dyDescent="0.3">
      <c r="L977" s="19"/>
    </row>
    <row r="978" spans="12:12" x14ac:dyDescent="0.3">
      <c r="L978" s="19"/>
    </row>
    <row r="979" spans="12:12" x14ac:dyDescent="0.3">
      <c r="L979" s="19"/>
    </row>
    <row r="980" spans="12:12" x14ac:dyDescent="0.3">
      <c r="L980" s="19"/>
    </row>
    <row r="981" spans="12:12" x14ac:dyDescent="0.3">
      <c r="L981" s="19"/>
    </row>
    <row r="982" spans="12:12" x14ac:dyDescent="0.3">
      <c r="L982" s="19"/>
    </row>
    <row r="983" spans="12:12" x14ac:dyDescent="0.3">
      <c r="L983" s="19"/>
    </row>
    <row r="984" spans="12:12" x14ac:dyDescent="0.3">
      <c r="L984" s="19"/>
    </row>
    <row r="985" spans="12:12" x14ac:dyDescent="0.3">
      <c r="L985" s="19"/>
    </row>
    <row r="986" spans="12:12" x14ac:dyDescent="0.3">
      <c r="L986" s="19"/>
    </row>
    <row r="987" spans="12:12" x14ac:dyDescent="0.3">
      <c r="L987" s="19"/>
    </row>
    <row r="988" spans="12:12" x14ac:dyDescent="0.3">
      <c r="L988" s="19"/>
    </row>
    <row r="989" spans="12:12" x14ac:dyDescent="0.3">
      <c r="L989" s="19"/>
    </row>
    <row r="990" spans="12:12" x14ac:dyDescent="0.3">
      <c r="L990" s="19"/>
    </row>
    <row r="991" spans="12:12" x14ac:dyDescent="0.3">
      <c r="L991" s="19"/>
    </row>
    <row r="992" spans="12:12" x14ac:dyDescent="0.3">
      <c r="L992" s="19"/>
    </row>
    <row r="993" spans="12:12" x14ac:dyDescent="0.3">
      <c r="L993" s="19"/>
    </row>
    <row r="994" spans="12:12" x14ac:dyDescent="0.3">
      <c r="L994" s="19"/>
    </row>
    <row r="995" spans="12:12" x14ac:dyDescent="0.3">
      <c r="L995" s="19"/>
    </row>
    <row r="996" spans="12:12" x14ac:dyDescent="0.3">
      <c r="L996" s="19"/>
    </row>
    <row r="997" spans="12:12" x14ac:dyDescent="0.3">
      <c r="L997" s="19"/>
    </row>
    <row r="998" spans="12:12" x14ac:dyDescent="0.3">
      <c r="L998" s="19"/>
    </row>
    <row r="999" spans="12:12" x14ac:dyDescent="0.3">
      <c r="L999" s="19"/>
    </row>
    <row r="1000" spans="12:12" x14ac:dyDescent="0.3">
      <c r="L1000" s="19"/>
    </row>
    <row r="1001" spans="12:12" x14ac:dyDescent="0.3">
      <c r="L1001" s="19"/>
    </row>
    <row r="1002" spans="12:12" x14ac:dyDescent="0.3">
      <c r="L1002" s="19"/>
    </row>
    <row r="1003" spans="12:12" x14ac:dyDescent="0.3">
      <c r="L1003" s="19"/>
    </row>
    <row r="1004" spans="12:12" x14ac:dyDescent="0.3">
      <c r="L1004" s="19"/>
    </row>
    <row r="1005" spans="12:12" x14ac:dyDescent="0.3">
      <c r="L1005" s="19"/>
    </row>
    <row r="1006" spans="12:12" x14ac:dyDescent="0.3">
      <c r="L1006" s="19"/>
    </row>
    <row r="1007" spans="12:12" x14ac:dyDescent="0.3">
      <c r="L1007" s="19"/>
    </row>
    <row r="1008" spans="12:12" x14ac:dyDescent="0.3">
      <c r="L1008" s="19"/>
    </row>
    <row r="1009" spans="12:12" x14ac:dyDescent="0.3">
      <c r="L1009" s="19"/>
    </row>
    <row r="1010" spans="12:12" x14ac:dyDescent="0.3">
      <c r="L1010" s="19"/>
    </row>
    <row r="1011" spans="12:12" x14ac:dyDescent="0.3">
      <c r="L1011" s="19"/>
    </row>
    <row r="1012" spans="12:12" x14ac:dyDescent="0.3">
      <c r="L1012" s="19"/>
    </row>
    <row r="1013" spans="12:12" x14ac:dyDescent="0.3">
      <c r="L1013" s="19"/>
    </row>
    <row r="1014" spans="12:12" x14ac:dyDescent="0.3">
      <c r="L1014" s="19"/>
    </row>
    <row r="1015" spans="12:12" x14ac:dyDescent="0.3">
      <c r="L1015" s="19"/>
    </row>
    <row r="1016" spans="12:12" x14ac:dyDescent="0.3">
      <c r="L1016" s="19"/>
    </row>
    <row r="1017" spans="12:12" x14ac:dyDescent="0.3">
      <c r="L1017" s="19"/>
    </row>
    <row r="1018" spans="12:12" x14ac:dyDescent="0.3">
      <c r="L1018" s="19"/>
    </row>
    <row r="1019" spans="12:12" x14ac:dyDescent="0.3">
      <c r="L1019" s="19"/>
    </row>
    <row r="1020" spans="12:12" x14ac:dyDescent="0.3">
      <c r="L1020" s="19"/>
    </row>
    <row r="1021" spans="12:12" x14ac:dyDescent="0.3">
      <c r="L1021" s="19"/>
    </row>
    <row r="1022" spans="12:12" x14ac:dyDescent="0.3">
      <c r="L1022" s="19"/>
    </row>
    <row r="1023" spans="12:12" x14ac:dyDescent="0.3">
      <c r="L1023" s="19"/>
    </row>
    <row r="1024" spans="12:12" x14ac:dyDescent="0.3">
      <c r="L1024" s="19"/>
    </row>
    <row r="1025" spans="12:12" x14ac:dyDescent="0.3">
      <c r="L1025" s="19"/>
    </row>
    <row r="1026" spans="12:12" x14ac:dyDescent="0.3">
      <c r="L1026" s="19"/>
    </row>
    <row r="1027" spans="12:12" x14ac:dyDescent="0.3">
      <c r="L1027" s="19"/>
    </row>
    <row r="1028" spans="12:12" x14ac:dyDescent="0.3">
      <c r="L1028" s="19"/>
    </row>
    <row r="1029" spans="12:12" x14ac:dyDescent="0.3">
      <c r="L1029" s="19"/>
    </row>
    <row r="1030" spans="12:12" x14ac:dyDescent="0.3">
      <c r="L1030" s="19"/>
    </row>
    <row r="1031" spans="12:12" x14ac:dyDescent="0.3">
      <c r="L1031" s="19"/>
    </row>
    <row r="1032" spans="12:12" x14ac:dyDescent="0.3">
      <c r="L1032" s="19"/>
    </row>
    <row r="1033" spans="12:12" x14ac:dyDescent="0.3">
      <c r="L1033" s="19"/>
    </row>
    <row r="1034" spans="12:12" x14ac:dyDescent="0.3">
      <c r="L1034" s="19"/>
    </row>
    <row r="1035" spans="12:12" x14ac:dyDescent="0.3">
      <c r="L1035" s="19"/>
    </row>
    <row r="1036" spans="12:12" x14ac:dyDescent="0.3">
      <c r="L1036" s="19"/>
    </row>
    <row r="1037" spans="12:12" x14ac:dyDescent="0.3">
      <c r="L1037" s="19"/>
    </row>
    <row r="1038" spans="12:12" x14ac:dyDescent="0.3">
      <c r="L1038" s="19"/>
    </row>
    <row r="1039" spans="12:12" x14ac:dyDescent="0.3">
      <c r="L1039" s="19"/>
    </row>
    <row r="1040" spans="12:12" x14ac:dyDescent="0.3">
      <c r="L1040" s="19"/>
    </row>
    <row r="1041" spans="12:12" x14ac:dyDescent="0.3">
      <c r="L1041" s="19"/>
    </row>
    <row r="1042" spans="12:12" x14ac:dyDescent="0.3">
      <c r="L1042" s="19"/>
    </row>
    <row r="1043" spans="12:12" x14ac:dyDescent="0.3">
      <c r="L1043" s="19"/>
    </row>
    <row r="1044" spans="12:12" x14ac:dyDescent="0.3">
      <c r="L1044" s="19"/>
    </row>
    <row r="1045" spans="12:12" x14ac:dyDescent="0.3">
      <c r="L1045" s="19"/>
    </row>
    <row r="1046" spans="12:12" x14ac:dyDescent="0.3">
      <c r="L1046" s="19"/>
    </row>
    <row r="1047" spans="12:12" x14ac:dyDescent="0.3">
      <c r="L1047" s="19"/>
    </row>
    <row r="1048" spans="12:12" x14ac:dyDescent="0.3">
      <c r="L1048" s="19"/>
    </row>
    <row r="1049" spans="12:12" x14ac:dyDescent="0.3">
      <c r="L1049" s="19"/>
    </row>
    <row r="1050" spans="12:12" x14ac:dyDescent="0.3">
      <c r="L1050" s="19"/>
    </row>
    <row r="1051" spans="12:12" x14ac:dyDescent="0.3">
      <c r="L1051" s="19"/>
    </row>
    <row r="1052" spans="12:12" x14ac:dyDescent="0.3">
      <c r="L1052" s="19"/>
    </row>
    <row r="1053" spans="12:12" x14ac:dyDescent="0.3">
      <c r="L1053" s="19"/>
    </row>
    <row r="1054" spans="12:12" x14ac:dyDescent="0.3">
      <c r="L1054" s="19"/>
    </row>
    <row r="1055" spans="12:12" x14ac:dyDescent="0.3">
      <c r="L1055" s="19"/>
    </row>
    <row r="1056" spans="12:12" x14ac:dyDescent="0.3">
      <c r="L1056" s="19"/>
    </row>
    <row r="1057" spans="12:12" x14ac:dyDescent="0.3">
      <c r="L1057" s="19"/>
    </row>
    <row r="1058" spans="12:12" x14ac:dyDescent="0.3">
      <c r="L1058" s="19"/>
    </row>
    <row r="1059" spans="12:12" x14ac:dyDescent="0.3">
      <c r="L1059" s="19"/>
    </row>
    <row r="1060" spans="12:12" x14ac:dyDescent="0.3">
      <c r="L1060" s="19"/>
    </row>
    <row r="1061" spans="12:12" x14ac:dyDescent="0.3">
      <c r="L1061" s="19"/>
    </row>
    <row r="1062" spans="12:12" x14ac:dyDescent="0.3">
      <c r="L1062" s="19"/>
    </row>
    <row r="1063" spans="12:12" x14ac:dyDescent="0.3">
      <c r="L1063" s="19"/>
    </row>
    <row r="1064" spans="12:12" x14ac:dyDescent="0.3">
      <c r="L1064" s="19"/>
    </row>
    <row r="1065" spans="12:12" x14ac:dyDescent="0.3">
      <c r="L1065" s="19"/>
    </row>
    <row r="1066" spans="12:12" x14ac:dyDescent="0.3">
      <c r="L1066" s="19"/>
    </row>
    <row r="1067" spans="12:12" x14ac:dyDescent="0.3">
      <c r="L1067" s="19"/>
    </row>
    <row r="1068" spans="12:12" x14ac:dyDescent="0.3">
      <c r="L1068" s="19"/>
    </row>
    <row r="1069" spans="12:12" x14ac:dyDescent="0.3">
      <c r="L1069" s="19"/>
    </row>
    <row r="1070" spans="12:12" x14ac:dyDescent="0.3">
      <c r="L1070" s="19"/>
    </row>
    <row r="1071" spans="12:12" x14ac:dyDescent="0.3">
      <c r="L1071" s="19"/>
    </row>
    <row r="1072" spans="12:12" x14ac:dyDescent="0.3">
      <c r="L1072" s="19"/>
    </row>
    <row r="1073" spans="12:12" x14ac:dyDescent="0.3">
      <c r="L1073" s="19"/>
    </row>
    <row r="1074" spans="12:12" x14ac:dyDescent="0.3">
      <c r="L1074" s="19"/>
    </row>
    <row r="1075" spans="12:12" x14ac:dyDescent="0.3">
      <c r="L1075" s="19"/>
    </row>
    <row r="1076" spans="12:12" x14ac:dyDescent="0.3">
      <c r="L1076" s="19"/>
    </row>
    <row r="1077" spans="12:12" x14ac:dyDescent="0.3">
      <c r="L1077" s="19"/>
    </row>
    <row r="1078" spans="12:12" x14ac:dyDescent="0.3">
      <c r="L1078" s="19"/>
    </row>
    <row r="1079" spans="12:12" x14ac:dyDescent="0.3">
      <c r="L1079" s="19"/>
    </row>
    <row r="1080" spans="12:12" x14ac:dyDescent="0.3">
      <c r="L1080" s="19"/>
    </row>
    <row r="1081" spans="12:12" x14ac:dyDescent="0.3">
      <c r="L1081" s="19"/>
    </row>
    <row r="1082" spans="12:12" x14ac:dyDescent="0.3">
      <c r="L1082" s="19"/>
    </row>
    <row r="1083" spans="12:12" x14ac:dyDescent="0.3">
      <c r="L1083" s="19"/>
    </row>
    <row r="1084" spans="12:12" x14ac:dyDescent="0.3">
      <c r="L1084" s="19"/>
    </row>
    <row r="1085" spans="12:12" x14ac:dyDescent="0.3">
      <c r="L1085" s="19"/>
    </row>
    <row r="1086" spans="12:12" x14ac:dyDescent="0.3">
      <c r="L1086" s="19"/>
    </row>
    <row r="1087" spans="12:12" x14ac:dyDescent="0.3">
      <c r="L1087" s="19"/>
    </row>
    <row r="1088" spans="12:12" x14ac:dyDescent="0.3">
      <c r="L1088" s="19"/>
    </row>
    <row r="1089" spans="12:12" x14ac:dyDescent="0.3">
      <c r="L1089" s="19"/>
    </row>
    <row r="1090" spans="12:12" x14ac:dyDescent="0.3">
      <c r="L1090" s="19"/>
    </row>
    <row r="1091" spans="12:12" x14ac:dyDescent="0.3">
      <c r="L1091" s="19"/>
    </row>
    <row r="1092" spans="12:12" x14ac:dyDescent="0.3">
      <c r="L1092" s="19"/>
    </row>
    <row r="1093" spans="12:12" x14ac:dyDescent="0.3">
      <c r="L1093" s="19"/>
    </row>
    <row r="1094" spans="12:12" x14ac:dyDescent="0.3">
      <c r="L1094" s="19"/>
    </row>
    <row r="1095" spans="12:12" x14ac:dyDescent="0.3">
      <c r="L1095" s="19"/>
    </row>
    <row r="1096" spans="12:12" x14ac:dyDescent="0.3">
      <c r="L1096" s="19"/>
    </row>
    <row r="1097" spans="12:12" x14ac:dyDescent="0.3">
      <c r="L1097" s="19"/>
    </row>
    <row r="1098" spans="12:12" x14ac:dyDescent="0.3">
      <c r="L1098" s="19"/>
    </row>
    <row r="1099" spans="12:12" x14ac:dyDescent="0.3">
      <c r="L1099" s="19"/>
    </row>
    <row r="1100" spans="12:12" x14ac:dyDescent="0.3">
      <c r="L1100" s="19"/>
    </row>
    <row r="1101" spans="12:12" x14ac:dyDescent="0.3">
      <c r="L1101" s="19"/>
    </row>
    <row r="1102" spans="12:12" x14ac:dyDescent="0.3">
      <c r="L1102" s="19"/>
    </row>
    <row r="1103" spans="12:12" x14ac:dyDescent="0.3">
      <c r="L1103" s="19"/>
    </row>
    <row r="1104" spans="12:12" x14ac:dyDescent="0.3">
      <c r="L1104" s="19"/>
    </row>
    <row r="1105" spans="12:12" x14ac:dyDescent="0.3">
      <c r="L1105" s="19"/>
    </row>
    <row r="1106" spans="12:12" x14ac:dyDescent="0.3">
      <c r="L1106" s="19"/>
    </row>
    <row r="1107" spans="12:12" x14ac:dyDescent="0.3">
      <c r="L1107" s="19"/>
    </row>
    <row r="1108" spans="12:12" x14ac:dyDescent="0.3">
      <c r="L1108" s="19"/>
    </row>
    <row r="1109" spans="12:12" x14ac:dyDescent="0.3">
      <c r="L1109" s="19"/>
    </row>
    <row r="1110" spans="12:12" x14ac:dyDescent="0.3">
      <c r="L1110" s="19"/>
    </row>
    <row r="1111" spans="12:12" x14ac:dyDescent="0.3">
      <c r="L1111" s="19"/>
    </row>
    <row r="1112" spans="12:12" x14ac:dyDescent="0.3">
      <c r="L1112" s="19"/>
    </row>
    <row r="1113" spans="12:12" x14ac:dyDescent="0.3">
      <c r="L1113" s="19"/>
    </row>
    <row r="1114" spans="12:12" x14ac:dyDescent="0.3">
      <c r="L1114" s="19"/>
    </row>
    <row r="1115" spans="12:12" x14ac:dyDescent="0.3">
      <c r="L1115" s="19"/>
    </row>
    <row r="1116" spans="12:12" x14ac:dyDescent="0.3">
      <c r="L1116" s="19"/>
    </row>
    <row r="1117" spans="12:12" x14ac:dyDescent="0.3">
      <c r="L1117" s="19"/>
    </row>
    <row r="1118" spans="12:12" x14ac:dyDescent="0.3">
      <c r="L1118" s="19"/>
    </row>
    <row r="1119" spans="12:12" x14ac:dyDescent="0.3">
      <c r="L1119" s="19"/>
    </row>
    <row r="1120" spans="12:12" x14ac:dyDescent="0.3">
      <c r="L1120" s="19"/>
    </row>
    <row r="1121" spans="12:12" x14ac:dyDescent="0.3">
      <c r="L1121" s="19"/>
    </row>
    <row r="1122" spans="12:12" x14ac:dyDescent="0.3">
      <c r="L1122" s="19"/>
    </row>
    <row r="1123" spans="12:12" x14ac:dyDescent="0.3">
      <c r="L1123" s="19"/>
    </row>
    <row r="1124" spans="12:12" x14ac:dyDescent="0.3">
      <c r="L1124" s="19"/>
    </row>
    <row r="1125" spans="12:12" x14ac:dyDescent="0.3">
      <c r="L1125" s="19"/>
    </row>
    <row r="1126" spans="12:12" x14ac:dyDescent="0.3">
      <c r="L1126" s="19"/>
    </row>
    <row r="1127" spans="12:12" x14ac:dyDescent="0.3">
      <c r="L1127" s="19"/>
    </row>
    <row r="1128" spans="12:12" x14ac:dyDescent="0.3">
      <c r="L1128" s="19"/>
    </row>
    <row r="1129" spans="12:12" x14ac:dyDescent="0.3">
      <c r="L1129" s="19"/>
    </row>
    <row r="1130" spans="12:12" x14ac:dyDescent="0.3">
      <c r="L1130" s="19"/>
    </row>
    <row r="1131" spans="12:12" x14ac:dyDescent="0.3">
      <c r="L1131" s="19"/>
    </row>
    <row r="1132" spans="12:12" x14ac:dyDescent="0.3">
      <c r="L1132" s="19"/>
    </row>
    <row r="1133" spans="12:12" x14ac:dyDescent="0.3">
      <c r="L1133" s="19"/>
    </row>
    <row r="1134" spans="12:12" x14ac:dyDescent="0.3">
      <c r="L1134" s="19"/>
    </row>
    <row r="1135" spans="12:12" x14ac:dyDescent="0.3">
      <c r="L1135" s="19"/>
    </row>
    <row r="1136" spans="12:12" x14ac:dyDescent="0.3">
      <c r="L1136" s="19"/>
    </row>
    <row r="1137" spans="12:12" x14ac:dyDescent="0.3">
      <c r="L1137" s="19"/>
    </row>
    <row r="1138" spans="12:12" x14ac:dyDescent="0.3">
      <c r="L1138" s="19"/>
    </row>
    <row r="1139" spans="12:12" x14ac:dyDescent="0.3">
      <c r="L1139" s="19"/>
    </row>
    <row r="1140" spans="12:12" x14ac:dyDescent="0.3">
      <c r="L1140" s="19"/>
    </row>
    <row r="1141" spans="12:12" x14ac:dyDescent="0.3">
      <c r="L1141" s="19"/>
    </row>
    <row r="1142" spans="12:12" x14ac:dyDescent="0.3">
      <c r="L1142" s="19"/>
    </row>
    <row r="1143" spans="12:12" x14ac:dyDescent="0.3">
      <c r="L1143" s="19"/>
    </row>
    <row r="1144" spans="12:12" x14ac:dyDescent="0.3">
      <c r="L1144" s="19"/>
    </row>
    <row r="1145" spans="12:12" x14ac:dyDescent="0.3">
      <c r="L1145" s="19"/>
    </row>
    <row r="1146" spans="12:12" x14ac:dyDescent="0.3">
      <c r="L1146" s="19"/>
    </row>
    <row r="1147" spans="12:12" x14ac:dyDescent="0.3">
      <c r="L1147" s="19"/>
    </row>
    <row r="1148" spans="12:12" x14ac:dyDescent="0.3">
      <c r="L1148" s="19"/>
    </row>
    <row r="1149" spans="12:12" x14ac:dyDescent="0.3">
      <c r="L1149" s="19"/>
    </row>
    <row r="1150" spans="12:12" x14ac:dyDescent="0.3">
      <c r="L1150" s="19"/>
    </row>
    <row r="1151" spans="12:12" x14ac:dyDescent="0.3">
      <c r="L1151" s="19"/>
    </row>
    <row r="1152" spans="12:12" x14ac:dyDescent="0.3">
      <c r="L1152" s="19"/>
    </row>
    <row r="1153" spans="12:12" x14ac:dyDescent="0.3">
      <c r="L1153" s="19"/>
    </row>
    <row r="1154" spans="12:12" x14ac:dyDescent="0.3">
      <c r="L1154" s="19"/>
    </row>
    <row r="1155" spans="12:12" x14ac:dyDescent="0.3">
      <c r="L1155" s="19"/>
    </row>
    <row r="1156" spans="12:12" x14ac:dyDescent="0.3">
      <c r="L1156" s="19"/>
    </row>
    <row r="1157" spans="12:12" x14ac:dyDescent="0.3">
      <c r="L1157" s="19"/>
    </row>
    <row r="1158" spans="12:12" x14ac:dyDescent="0.3">
      <c r="L1158" s="19"/>
    </row>
    <row r="1159" spans="12:12" x14ac:dyDescent="0.3">
      <c r="L1159" s="19"/>
    </row>
    <row r="1160" spans="12:12" x14ac:dyDescent="0.3">
      <c r="L1160" s="19"/>
    </row>
    <row r="1161" spans="12:12" x14ac:dyDescent="0.3">
      <c r="L1161" s="19"/>
    </row>
    <row r="1162" spans="12:12" x14ac:dyDescent="0.3">
      <c r="L1162" s="19"/>
    </row>
    <row r="1163" spans="12:12" x14ac:dyDescent="0.3">
      <c r="L1163" s="19"/>
    </row>
    <row r="1164" spans="12:12" x14ac:dyDescent="0.3">
      <c r="L1164" s="19"/>
    </row>
    <row r="1165" spans="12:12" x14ac:dyDescent="0.3">
      <c r="L1165" s="19"/>
    </row>
    <row r="1166" spans="12:12" x14ac:dyDescent="0.3">
      <c r="L1166" s="19"/>
    </row>
    <row r="1167" spans="12:12" x14ac:dyDescent="0.3">
      <c r="L1167" s="19"/>
    </row>
    <row r="1168" spans="12:12" x14ac:dyDescent="0.3">
      <c r="L1168" s="19"/>
    </row>
    <row r="1169" spans="12:12" x14ac:dyDescent="0.3">
      <c r="L1169" s="19"/>
    </row>
    <row r="1170" spans="12:12" x14ac:dyDescent="0.3">
      <c r="L1170" s="19"/>
    </row>
    <row r="1171" spans="12:12" x14ac:dyDescent="0.3">
      <c r="L1171" s="19"/>
    </row>
    <row r="1172" spans="12:12" x14ac:dyDescent="0.3">
      <c r="L1172" s="19"/>
    </row>
    <row r="1173" spans="12:12" x14ac:dyDescent="0.3">
      <c r="L1173" s="19"/>
    </row>
    <row r="1174" spans="12:12" x14ac:dyDescent="0.3">
      <c r="L1174" s="19"/>
    </row>
    <row r="1175" spans="12:12" x14ac:dyDescent="0.3">
      <c r="L1175" s="19"/>
    </row>
    <row r="1176" spans="12:12" x14ac:dyDescent="0.3">
      <c r="L1176" s="19"/>
    </row>
    <row r="1177" spans="12:12" x14ac:dyDescent="0.3">
      <c r="L1177" s="19"/>
    </row>
    <row r="1178" spans="12:12" x14ac:dyDescent="0.3">
      <c r="L1178" s="19"/>
    </row>
    <row r="1179" spans="12:12" x14ac:dyDescent="0.3">
      <c r="L1179" s="19"/>
    </row>
    <row r="1180" spans="12:12" x14ac:dyDescent="0.3">
      <c r="L1180" s="19"/>
    </row>
    <row r="1181" spans="12:12" x14ac:dyDescent="0.3">
      <c r="L1181" s="19"/>
    </row>
    <row r="1182" spans="12:12" x14ac:dyDescent="0.3">
      <c r="L1182" s="19"/>
    </row>
    <row r="1183" spans="12:12" x14ac:dyDescent="0.3">
      <c r="L1183" s="19"/>
    </row>
    <row r="1184" spans="12:12" x14ac:dyDescent="0.3">
      <c r="L1184" s="19"/>
    </row>
    <row r="1185" spans="12:12" x14ac:dyDescent="0.3">
      <c r="L1185" s="19"/>
    </row>
    <row r="1186" spans="12:12" x14ac:dyDescent="0.3">
      <c r="L1186" s="19"/>
    </row>
    <row r="1187" spans="12:12" x14ac:dyDescent="0.3">
      <c r="L1187" s="19"/>
    </row>
    <row r="1188" spans="12:12" x14ac:dyDescent="0.3">
      <c r="L1188" s="19"/>
    </row>
    <row r="1189" spans="12:12" x14ac:dyDescent="0.3">
      <c r="L1189" s="19"/>
    </row>
    <row r="1190" spans="12:12" x14ac:dyDescent="0.3">
      <c r="L1190" s="19"/>
    </row>
    <row r="1191" spans="12:12" x14ac:dyDescent="0.3">
      <c r="L1191" s="19"/>
    </row>
    <row r="1192" spans="12:12" x14ac:dyDescent="0.3">
      <c r="L1192" s="19"/>
    </row>
    <row r="1193" spans="12:12" x14ac:dyDescent="0.3">
      <c r="L1193" s="19"/>
    </row>
    <row r="1194" spans="12:12" x14ac:dyDescent="0.3">
      <c r="L1194" s="19"/>
    </row>
    <row r="1195" spans="12:12" x14ac:dyDescent="0.3">
      <c r="L1195" s="19"/>
    </row>
    <row r="1196" spans="12:12" x14ac:dyDescent="0.3">
      <c r="L1196" s="19"/>
    </row>
    <row r="1197" spans="12:12" x14ac:dyDescent="0.3">
      <c r="L1197" s="19"/>
    </row>
    <row r="1198" spans="12:12" x14ac:dyDescent="0.3">
      <c r="L1198" s="19"/>
    </row>
    <row r="1199" spans="12:12" x14ac:dyDescent="0.3">
      <c r="L1199" s="19"/>
    </row>
    <row r="1200" spans="12:12" x14ac:dyDescent="0.3">
      <c r="L1200" s="19"/>
    </row>
    <row r="1201" spans="12:12" x14ac:dyDescent="0.3">
      <c r="L1201" s="19"/>
    </row>
    <row r="1202" spans="12:12" x14ac:dyDescent="0.3">
      <c r="L1202" s="19"/>
    </row>
    <row r="1203" spans="12:12" x14ac:dyDescent="0.3">
      <c r="L1203" s="19"/>
    </row>
    <row r="1204" spans="12:12" x14ac:dyDescent="0.3">
      <c r="L1204" s="19"/>
    </row>
    <row r="1205" spans="12:12" x14ac:dyDescent="0.3">
      <c r="L1205" s="19"/>
    </row>
    <row r="1206" spans="12:12" x14ac:dyDescent="0.3">
      <c r="L1206" s="19"/>
    </row>
    <row r="1207" spans="12:12" x14ac:dyDescent="0.3">
      <c r="L1207" s="19"/>
    </row>
    <row r="1208" spans="12:12" x14ac:dyDescent="0.3">
      <c r="L1208" s="19"/>
    </row>
    <row r="1209" spans="12:12" x14ac:dyDescent="0.3">
      <c r="L1209" s="19"/>
    </row>
    <row r="1210" spans="12:12" x14ac:dyDescent="0.3">
      <c r="L1210" s="19"/>
    </row>
    <row r="1211" spans="12:12" x14ac:dyDescent="0.3">
      <c r="L1211" s="19"/>
    </row>
    <row r="1212" spans="12:12" x14ac:dyDescent="0.3">
      <c r="L1212" s="19"/>
    </row>
    <row r="1213" spans="12:12" x14ac:dyDescent="0.3">
      <c r="L1213" s="19"/>
    </row>
    <row r="1214" spans="12:12" x14ac:dyDescent="0.3">
      <c r="L1214" s="19"/>
    </row>
    <row r="1215" spans="12:12" x14ac:dyDescent="0.3">
      <c r="L1215" s="19"/>
    </row>
    <row r="1216" spans="12:12" x14ac:dyDescent="0.3">
      <c r="L1216" s="19"/>
    </row>
    <row r="1217" spans="12:12" x14ac:dyDescent="0.3">
      <c r="L1217" s="19"/>
    </row>
    <row r="1218" spans="12:12" x14ac:dyDescent="0.3">
      <c r="L1218" s="19"/>
    </row>
    <row r="1219" spans="12:12" x14ac:dyDescent="0.3">
      <c r="L1219" s="19"/>
    </row>
    <row r="1220" spans="12:12" x14ac:dyDescent="0.3">
      <c r="L1220" s="19"/>
    </row>
    <row r="1221" spans="12:12" x14ac:dyDescent="0.3">
      <c r="L1221" s="19"/>
    </row>
    <row r="1222" spans="12:12" x14ac:dyDescent="0.3">
      <c r="L1222" s="19"/>
    </row>
    <row r="1223" spans="12:12" x14ac:dyDescent="0.3">
      <c r="L1223" s="19"/>
    </row>
    <row r="1224" spans="12:12" x14ac:dyDescent="0.3">
      <c r="L1224" s="19"/>
    </row>
    <row r="1225" spans="12:12" x14ac:dyDescent="0.3">
      <c r="L1225" s="19"/>
    </row>
    <row r="1226" spans="12:12" x14ac:dyDescent="0.3">
      <c r="L1226" s="19"/>
    </row>
    <row r="1227" spans="12:12" x14ac:dyDescent="0.3">
      <c r="L1227" s="19"/>
    </row>
    <row r="1228" spans="12:12" x14ac:dyDescent="0.3">
      <c r="L1228" s="19"/>
    </row>
    <row r="1229" spans="12:12" x14ac:dyDescent="0.3">
      <c r="L1229" s="19"/>
    </row>
    <row r="1230" spans="12:12" x14ac:dyDescent="0.3">
      <c r="L1230" s="19"/>
    </row>
    <row r="1231" spans="12:12" x14ac:dyDescent="0.3">
      <c r="L1231" s="19"/>
    </row>
    <row r="1232" spans="12:12" x14ac:dyDescent="0.3">
      <c r="L1232" s="19"/>
    </row>
    <row r="1233" spans="12:12" x14ac:dyDescent="0.3">
      <c r="L1233" s="19"/>
    </row>
    <row r="1234" spans="12:12" x14ac:dyDescent="0.3">
      <c r="L1234" s="19"/>
    </row>
    <row r="1235" spans="12:12" x14ac:dyDescent="0.3">
      <c r="L1235" s="19"/>
    </row>
    <row r="1236" spans="12:12" x14ac:dyDescent="0.3">
      <c r="L1236" s="19"/>
    </row>
    <row r="1237" spans="12:12" x14ac:dyDescent="0.3">
      <c r="L1237" s="19"/>
    </row>
    <row r="1238" spans="12:12" x14ac:dyDescent="0.3">
      <c r="L1238" s="19"/>
    </row>
    <row r="1239" spans="12:12" x14ac:dyDescent="0.3">
      <c r="L1239" s="19"/>
    </row>
    <row r="1240" spans="12:12" x14ac:dyDescent="0.3">
      <c r="L1240" s="19"/>
    </row>
    <row r="1241" spans="12:12" x14ac:dyDescent="0.3">
      <c r="L1241" s="19"/>
    </row>
    <row r="1242" spans="12:12" x14ac:dyDescent="0.3">
      <c r="L1242" s="19"/>
    </row>
    <row r="1243" spans="12:12" x14ac:dyDescent="0.3">
      <c r="L1243" s="19"/>
    </row>
    <row r="1244" spans="12:12" x14ac:dyDescent="0.3">
      <c r="L1244" s="19"/>
    </row>
    <row r="1245" spans="12:12" x14ac:dyDescent="0.3">
      <c r="L1245" s="19"/>
    </row>
    <row r="1246" spans="12:12" x14ac:dyDescent="0.3">
      <c r="L1246" s="19"/>
    </row>
    <row r="1247" spans="12:12" x14ac:dyDescent="0.3">
      <c r="L1247" s="19"/>
    </row>
    <row r="1248" spans="12:12" x14ac:dyDescent="0.3">
      <c r="L1248" s="19"/>
    </row>
    <row r="1249" spans="12:12" x14ac:dyDescent="0.3">
      <c r="L1249" s="19"/>
    </row>
    <row r="1250" spans="12:12" x14ac:dyDescent="0.3">
      <c r="L1250" s="19"/>
    </row>
    <row r="1251" spans="12:12" x14ac:dyDescent="0.3">
      <c r="L1251" s="19"/>
    </row>
    <row r="1252" spans="12:12" x14ac:dyDescent="0.3">
      <c r="L1252" s="19"/>
    </row>
    <row r="1253" spans="12:12" x14ac:dyDescent="0.3">
      <c r="L1253" s="19"/>
    </row>
    <row r="1254" spans="12:12" x14ac:dyDescent="0.3">
      <c r="L1254" s="19"/>
    </row>
    <row r="1255" spans="12:12" x14ac:dyDescent="0.3">
      <c r="L1255" s="19"/>
    </row>
    <row r="1256" spans="12:12" x14ac:dyDescent="0.3">
      <c r="L1256" s="19"/>
    </row>
    <row r="1257" spans="12:12" x14ac:dyDescent="0.3">
      <c r="L1257" s="19"/>
    </row>
    <row r="1258" spans="12:12" x14ac:dyDescent="0.3">
      <c r="L1258" s="19"/>
    </row>
    <row r="1259" spans="12:12" x14ac:dyDescent="0.3">
      <c r="L1259" s="19"/>
    </row>
    <row r="1260" spans="12:12" x14ac:dyDescent="0.3">
      <c r="L1260" s="19"/>
    </row>
    <row r="1261" spans="12:12" x14ac:dyDescent="0.3">
      <c r="L1261" s="19"/>
    </row>
    <row r="1262" spans="12:12" x14ac:dyDescent="0.3">
      <c r="L1262" s="19"/>
    </row>
    <row r="1263" spans="12:12" x14ac:dyDescent="0.3">
      <c r="L1263" s="19"/>
    </row>
    <row r="1264" spans="12:12" x14ac:dyDescent="0.3">
      <c r="L1264" s="19"/>
    </row>
    <row r="1265" spans="12:12" x14ac:dyDescent="0.3">
      <c r="L1265" s="19"/>
    </row>
    <row r="1266" spans="12:12" x14ac:dyDescent="0.3">
      <c r="L1266" s="19"/>
    </row>
    <row r="1267" spans="12:12" x14ac:dyDescent="0.3">
      <c r="L1267" s="19"/>
    </row>
    <row r="1268" spans="12:12" x14ac:dyDescent="0.3">
      <c r="L1268" s="19"/>
    </row>
    <row r="1269" spans="12:12" x14ac:dyDescent="0.3">
      <c r="L1269" s="19"/>
    </row>
    <row r="1270" spans="12:12" x14ac:dyDescent="0.3">
      <c r="L1270" s="19"/>
    </row>
    <row r="1271" spans="12:12" x14ac:dyDescent="0.3">
      <c r="L1271" s="19"/>
    </row>
    <row r="1272" spans="12:12" x14ac:dyDescent="0.3">
      <c r="L1272" s="19"/>
    </row>
    <row r="1273" spans="12:12" x14ac:dyDescent="0.3">
      <c r="L1273" s="19"/>
    </row>
    <row r="1274" spans="12:12" x14ac:dyDescent="0.3">
      <c r="L1274" s="19"/>
    </row>
    <row r="1275" spans="12:12" x14ac:dyDescent="0.3">
      <c r="L1275" s="19"/>
    </row>
    <row r="1276" spans="12:12" x14ac:dyDescent="0.3">
      <c r="L1276" s="19"/>
    </row>
    <row r="1277" spans="12:12" x14ac:dyDescent="0.3">
      <c r="L1277" s="19"/>
    </row>
    <row r="1278" spans="12:12" x14ac:dyDescent="0.3">
      <c r="L1278" s="19"/>
    </row>
    <row r="1279" spans="12:12" x14ac:dyDescent="0.3">
      <c r="L1279" s="19"/>
    </row>
    <row r="1280" spans="12:12" x14ac:dyDescent="0.3">
      <c r="L1280" s="19"/>
    </row>
    <row r="1281" spans="12:12" x14ac:dyDescent="0.3">
      <c r="L1281" s="19"/>
    </row>
    <row r="1282" spans="12:12" x14ac:dyDescent="0.3">
      <c r="L1282" s="19"/>
    </row>
    <row r="1283" spans="12:12" x14ac:dyDescent="0.3">
      <c r="L1283" s="19"/>
    </row>
    <row r="1284" spans="12:12" x14ac:dyDescent="0.3">
      <c r="L1284" s="19"/>
    </row>
    <row r="1285" spans="12:12" x14ac:dyDescent="0.3">
      <c r="L1285" s="19"/>
    </row>
    <row r="1286" spans="12:12" x14ac:dyDescent="0.3">
      <c r="L1286" s="19"/>
    </row>
    <row r="1287" spans="12:12" x14ac:dyDescent="0.3">
      <c r="L1287" s="19"/>
    </row>
    <row r="1288" spans="12:12" x14ac:dyDescent="0.3">
      <c r="L1288" s="19"/>
    </row>
    <row r="1289" spans="12:12" x14ac:dyDescent="0.3">
      <c r="L1289" s="19"/>
    </row>
    <row r="1290" spans="12:12" x14ac:dyDescent="0.3">
      <c r="L1290" s="19"/>
    </row>
    <row r="1291" spans="12:12" x14ac:dyDescent="0.3">
      <c r="L1291" s="19"/>
    </row>
    <row r="1292" spans="12:12" x14ac:dyDescent="0.3">
      <c r="L1292" s="19"/>
    </row>
    <row r="1293" spans="12:12" x14ac:dyDescent="0.3">
      <c r="L1293" s="19"/>
    </row>
    <row r="1294" spans="12:12" x14ac:dyDescent="0.3">
      <c r="L1294" s="19"/>
    </row>
    <row r="1295" spans="12:12" x14ac:dyDescent="0.3">
      <c r="L1295" s="19"/>
    </row>
    <row r="1296" spans="12:12" x14ac:dyDescent="0.3">
      <c r="L1296" s="19"/>
    </row>
    <row r="1297" spans="12:12" x14ac:dyDescent="0.3">
      <c r="L1297" s="19"/>
    </row>
    <row r="1298" spans="12:12" x14ac:dyDescent="0.3">
      <c r="L1298" s="19"/>
    </row>
    <row r="1299" spans="12:12" x14ac:dyDescent="0.3">
      <c r="L1299" s="19"/>
    </row>
    <row r="1300" spans="12:12" x14ac:dyDescent="0.3">
      <c r="L1300" s="19"/>
    </row>
    <row r="1301" spans="12:12" x14ac:dyDescent="0.3">
      <c r="L1301" s="19"/>
    </row>
    <row r="1302" spans="12:12" x14ac:dyDescent="0.3">
      <c r="L1302" s="19"/>
    </row>
    <row r="1303" spans="12:12" x14ac:dyDescent="0.3">
      <c r="L1303" s="19"/>
    </row>
    <row r="1304" spans="12:12" x14ac:dyDescent="0.3">
      <c r="L1304" s="19"/>
    </row>
    <row r="1305" spans="12:12" x14ac:dyDescent="0.3">
      <c r="L1305" s="19"/>
    </row>
    <row r="1306" spans="12:12" x14ac:dyDescent="0.3">
      <c r="L1306" s="19"/>
    </row>
    <row r="1307" spans="12:12" x14ac:dyDescent="0.3">
      <c r="L1307" s="19"/>
    </row>
    <row r="1308" spans="12:12" x14ac:dyDescent="0.3">
      <c r="L1308" s="19"/>
    </row>
    <row r="1048576" spans="12:12" x14ac:dyDescent="0.3">
      <c r="L1048576" s="19"/>
    </row>
  </sheetData>
  <pageMargins left="0.7" right="0.7" top="0.75" bottom="0.75" header="0.3" footer="0.3"/>
  <pageSetup paperSize="9" scale="4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9CE8DEF144D6046A2685EECED02C95B" ma:contentTypeVersion="16" ma:contentTypeDescription="Creare un nuovo documento." ma:contentTypeScope="" ma:versionID="ee4db20d13490e1638b110d298abefc3">
  <xsd:schema xmlns:xsd="http://www.w3.org/2001/XMLSchema" xmlns:xs="http://www.w3.org/2001/XMLSchema" xmlns:p="http://schemas.microsoft.com/office/2006/metadata/properties" xmlns:ns2="f23472da-255d-40fa-a071-f05a77695727" xmlns:ns3="2925aa8f-42f6-4fec-bdaa-2c6bdafb776b" targetNamespace="http://schemas.microsoft.com/office/2006/metadata/properties" ma:root="true" ma:fieldsID="28bc71d79e05795516a5496cfd1ace89" ns2:_="" ns3:_="">
    <xsd:import namespace="f23472da-255d-40fa-a071-f05a77695727"/>
    <xsd:import namespace="2925aa8f-42f6-4fec-bdaa-2c6bdafb77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3472da-255d-40fa-a071-f05a776957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66b37c72-4496-4756-a96e-92c1fd489d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25aa8f-42f6-4fec-bdaa-2c6bdafb776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1a0034fc-588b-4ddd-a2b6-1388bdf70710}" ma:internalName="TaxCatchAll" ma:showField="CatchAllData" ma:web="2925aa8f-42f6-4fec-bdaa-2c6bdafb77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23472da-255d-40fa-a071-f05a77695727">
      <Terms xmlns="http://schemas.microsoft.com/office/infopath/2007/PartnerControls"/>
    </lcf76f155ced4ddcb4097134ff3c332f>
    <TaxCatchAll xmlns="2925aa8f-42f6-4fec-bdaa-2c6bdafb776b" xsi:nil="true"/>
  </documentManagement>
</p:properties>
</file>

<file path=customXml/itemProps1.xml><?xml version="1.0" encoding="utf-8"?>
<ds:datastoreItem xmlns:ds="http://schemas.openxmlformats.org/officeDocument/2006/customXml" ds:itemID="{E5FD502F-48E9-4E7D-AE68-448D77E37E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53A64B-ED19-4850-B559-AC4190ADC9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3472da-255d-40fa-a071-f05a77695727"/>
    <ds:schemaRef ds:uri="2925aa8f-42f6-4fec-bdaa-2c6bdafb77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4CAEBD-944F-4F9D-902F-8A2C3E983ED8}">
  <ds:schemaRefs>
    <ds:schemaRef ds:uri="f23472da-255d-40fa-a071-f05a77695727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2925aa8f-42f6-4fec-bdaa-2c6bdafb776b"/>
    <ds:schemaRef ds:uri="http://purl.org/dc/dcmitype/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TARI 2026</vt:lpstr>
      <vt:lpstr>CONAI con 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Gabriele Cremaschi</dc:creator>
  <cp:lastModifiedBy>Gabriele Cremaschi</cp:lastModifiedBy>
  <cp:lastPrinted>2026-06-22T15:24:52Z</cp:lastPrinted>
  <dcterms:created xsi:type="dcterms:W3CDTF">2024-02-16T10:32:14Z</dcterms:created>
  <dcterms:modified xsi:type="dcterms:W3CDTF">2026-07-01T10:31:18Z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0x01010049CE8DEF144D6046A2685EECED02C95B</vt:lpwstr>
  </property>
</Properties>
</file>